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edolsen-my.sharepoint.com/personal/marianne_grimstad_fredolsen_com/Documents/Sikkerhetskopi minnepenn 18.09.2022/Mine dokumenter/FHTF fra Minnepenn/Regnskap/2024/"/>
    </mc:Choice>
  </mc:AlternateContent>
  <xr:revisionPtr revIDLastSave="21" documentId="8_{A5A12D3B-BE80-4191-9846-440647BC4D2E}" xr6:coauthVersionLast="47" xr6:coauthVersionMax="47" xr10:uidLastSave="{0F9151F4-E118-4257-9D96-701BA9E9B443}"/>
  <bookViews>
    <workbookView xWindow="-28920" yWindow="-105" windowWidth="29040" windowHeight="15720" xr2:uid="{00000000-000D-0000-FFFF-FFFF00000000}"/>
  </bookViews>
  <sheets>
    <sheet name="Forside regnskap" sheetId="6" r:id="rId1"/>
    <sheet name="Resultat" sheetId="1" r:id="rId2"/>
    <sheet name="Balanse" sheetId="2" r:id="rId3"/>
    <sheet name="Kommentarer" sheetId="3" r:id="rId4"/>
    <sheet name="Byggefondet" sheetId="4" r:id="rId5"/>
    <sheet name="Forside budsjett" sheetId="10" r:id="rId6"/>
    <sheet name="Budsjett 2025" sheetId="5" r:id="rId7"/>
  </sheets>
  <definedNames>
    <definedName name="_xlnm.Print_Area" localSheetId="2">Balanse!$A$1:$F$63</definedName>
    <definedName name="_xlnm.Print_Area" localSheetId="6">'Budsjett 2025'!$A$1:$H$167</definedName>
    <definedName name="_xlnm.Print_Area" localSheetId="3">Kommentarer!$A$1:$E$99</definedName>
    <definedName name="_xlnm.Print_Titles" localSheetId="6">'Budsjett 2025'!$2:$3</definedName>
    <definedName name="_xlnm.Print_Titles" localSheetId="1">Resultat!$2:$3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D9" i="2"/>
  <c r="D136" i="1"/>
  <c r="D115" i="1"/>
  <c r="C101" i="5"/>
  <c r="C160" i="5"/>
  <c r="C119" i="5"/>
  <c r="C153" i="5"/>
  <c r="C134" i="5"/>
  <c r="C146" i="5"/>
  <c r="C155" i="5" s="1"/>
  <c r="C141" i="5"/>
  <c r="C114" i="5"/>
  <c r="C71" i="5"/>
  <c r="C86" i="5"/>
  <c r="C76" i="5"/>
  <c r="C88" i="5" s="1"/>
  <c r="C60" i="5"/>
  <c r="C58" i="5"/>
  <c r="C54" i="5"/>
  <c r="C49" i="5"/>
  <c r="C45" i="5"/>
  <c r="C31" i="5"/>
  <c r="C40" i="5"/>
  <c r="C18" i="5"/>
  <c r="C12" i="5"/>
  <c r="C90" i="5" l="1"/>
  <c r="C166" i="5" s="1"/>
  <c r="E164" i="5" l="1"/>
  <c r="E160" i="5"/>
  <c r="E144" i="5"/>
  <c r="E105" i="5"/>
  <c r="E93" i="5"/>
  <c r="E31" i="5"/>
  <c r="D165" i="1"/>
  <c r="D143" i="1"/>
  <c r="D147" i="1" s="1"/>
  <c r="D161" i="1"/>
  <c r="D154" i="1"/>
  <c r="D92" i="1"/>
  <c r="D99" i="1" s="1"/>
  <c r="E161" i="1"/>
  <c r="E154" i="1"/>
  <c r="E147" i="1"/>
  <c r="D140" i="1"/>
  <c r="E140" i="1"/>
  <c r="D133" i="1"/>
  <c r="E133" i="1"/>
  <c r="D117" i="1"/>
  <c r="E117" i="1"/>
  <c r="D112" i="1"/>
  <c r="E112" i="1"/>
  <c r="D103" i="1"/>
  <c r="E103" i="1"/>
  <c r="E99" i="1"/>
  <c r="D85" i="1"/>
  <c r="E85" i="1"/>
  <c r="E87" i="1" s="1"/>
  <c r="E89" i="1" s="1"/>
  <c r="D76" i="1"/>
  <c r="D71" i="1"/>
  <c r="D27" i="1"/>
  <c r="D58" i="1"/>
  <c r="D54" i="1"/>
  <c r="D49" i="1"/>
  <c r="D45" i="1"/>
  <c r="D40" i="1"/>
  <c r="D18" i="1"/>
  <c r="D12" i="1"/>
  <c r="D35" i="2"/>
  <c r="D41" i="2"/>
  <c r="D42" i="2"/>
  <c r="D156" i="1" l="1"/>
  <c r="E156" i="1"/>
  <c r="E167" i="1" s="1"/>
  <c r="E170" i="1" s="1"/>
  <c r="E171" i="1" s="1"/>
  <c r="D87" i="1"/>
  <c r="D60" i="1"/>
  <c r="F103" i="1"/>
  <c r="G105" i="5"/>
  <c r="G160" i="5"/>
  <c r="G153" i="5"/>
  <c r="G146" i="5"/>
  <c r="G141" i="5"/>
  <c r="G134" i="5"/>
  <c r="G119" i="5"/>
  <c r="G114" i="5"/>
  <c r="G101" i="5"/>
  <c r="G86" i="5"/>
  <c r="G76" i="5"/>
  <c r="G71" i="5"/>
  <c r="G58" i="5"/>
  <c r="G54" i="5"/>
  <c r="G49" i="5"/>
  <c r="G45" i="5"/>
  <c r="G40" i="5"/>
  <c r="G31" i="5"/>
  <c r="G18" i="5"/>
  <c r="G12" i="5"/>
  <c r="G155" i="5" l="1"/>
  <c r="D89" i="1"/>
  <c r="G88" i="5"/>
  <c r="G60" i="5"/>
  <c r="G90" i="5" l="1"/>
  <c r="G166" i="5" s="1"/>
  <c r="D167" i="1"/>
  <c r="E153" i="5"/>
  <c r="E146" i="5"/>
  <c r="E141" i="5"/>
  <c r="E134" i="5"/>
  <c r="E119" i="5"/>
  <c r="E114" i="5"/>
  <c r="E86" i="5"/>
  <c r="E76" i="5"/>
  <c r="E71" i="5"/>
  <c r="E58" i="5"/>
  <c r="E54" i="5"/>
  <c r="E49" i="5"/>
  <c r="E45" i="5"/>
  <c r="E40" i="5"/>
  <c r="E18" i="5"/>
  <c r="E12" i="5"/>
  <c r="F45" i="2"/>
  <c r="H154" i="1"/>
  <c r="F15" i="2"/>
  <c r="F29" i="2"/>
  <c r="H143" i="1"/>
  <c r="H147" i="1" s="1"/>
  <c r="H95" i="1"/>
  <c r="H92" i="1"/>
  <c r="H93" i="1"/>
  <c r="H68" i="1"/>
  <c r="H71" i="1" s="1"/>
  <c r="F18" i="1"/>
  <c r="H18" i="1"/>
  <c r="H161" i="1"/>
  <c r="H140" i="1"/>
  <c r="H133" i="1"/>
  <c r="H117" i="1"/>
  <c r="H112" i="1"/>
  <c r="H85" i="1"/>
  <c r="H76" i="1"/>
  <c r="H58" i="1"/>
  <c r="H54" i="1"/>
  <c r="H49" i="1"/>
  <c r="H45" i="1"/>
  <c r="H40" i="1"/>
  <c r="H27" i="1"/>
  <c r="H12" i="1"/>
  <c r="F161" i="1"/>
  <c r="F154" i="1"/>
  <c r="F147" i="1"/>
  <c r="F140" i="1"/>
  <c r="F133" i="1"/>
  <c r="F117" i="1"/>
  <c r="F112" i="1"/>
  <c r="F99" i="1"/>
  <c r="F85" i="1"/>
  <c r="F76" i="1"/>
  <c r="F71" i="1"/>
  <c r="F58" i="1"/>
  <c r="F54" i="1"/>
  <c r="F49" i="1"/>
  <c r="F45" i="1"/>
  <c r="F40" i="1"/>
  <c r="F27" i="1"/>
  <c r="F12" i="1"/>
  <c r="D170" i="1" l="1"/>
  <c r="F156" i="1"/>
  <c r="H87" i="1"/>
  <c r="H60" i="1"/>
  <c r="E88" i="5"/>
  <c r="E101" i="5"/>
  <c r="E155" i="5" s="1"/>
  <c r="E60" i="5"/>
  <c r="H99" i="1"/>
  <c r="H156" i="1" s="1"/>
  <c r="F60" i="1"/>
  <c r="F87" i="1"/>
  <c r="D171" i="1" l="1"/>
  <c r="H89" i="1"/>
  <c r="H167" i="1" s="1"/>
  <c r="H170" i="1" s="1"/>
  <c r="H171" i="1" s="1"/>
  <c r="E90" i="5"/>
  <c r="E166" i="5" s="1"/>
  <c r="F89" i="1"/>
  <c r="F167" i="1" s="1"/>
  <c r="F170" i="1" s="1"/>
  <c r="F11" i="2" l="1"/>
  <c r="G156" i="1"/>
  <c r="F171" i="1" l="1"/>
  <c r="F37" i="2" l="1"/>
  <c r="F47" i="2" s="1"/>
  <c r="F21" i="2"/>
  <c r="F18" i="2"/>
  <c r="F31" i="2" l="1"/>
  <c r="D171" i="2"/>
</calcChain>
</file>

<file path=xl/sharedStrings.xml><?xml version="1.0" encoding="utf-8"?>
<sst xmlns="http://schemas.openxmlformats.org/spreadsheetml/2006/main" count="571" uniqueCount="321">
  <si>
    <t>LAM</t>
  </si>
  <si>
    <t>Grasrotandelen</t>
  </si>
  <si>
    <t>Kommunale tilskudd</t>
  </si>
  <si>
    <t>REGNSKAP</t>
  </si>
  <si>
    <t>BUDSJETT</t>
  </si>
  <si>
    <t>Juleturnarrangement</t>
  </si>
  <si>
    <t>Kretsstevner/-mesterskap</t>
  </si>
  <si>
    <t>Nasjonale og regionale stevner-/mesterskap</t>
  </si>
  <si>
    <t>Klubbmesterskap</t>
  </si>
  <si>
    <t>Trening og instruksjonstiltak</t>
  </si>
  <si>
    <t>Drakter</t>
  </si>
  <si>
    <t>Leie av lokaler</t>
  </si>
  <si>
    <t>Materiell</t>
  </si>
  <si>
    <t>Treningsutdanning</t>
  </si>
  <si>
    <t>Dommer-/funksjonærutdanning</t>
  </si>
  <si>
    <t>Sommerfest for instruktører og styret</t>
  </si>
  <si>
    <t>Styrets møteutgifter</t>
  </si>
  <si>
    <t>Deltakelse andres møter</t>
  </si>
  <si>
    <t>Instruktørmøter</t>
  </si>
  <si>
    <t>Generalforsamling</t>
  </si>
  <si>
    <t>Administrasjonsutgifter</t>
  </si>
  <si>
    <t>Forsikring</t>
  </si>
  <si>
    <t>Gaver og premier</t>
  </si>
  <si>
    <t>Kontingent til Halden Idrettsråd</t>
  </si>
  <si>
    <t>Forbundsavgift og forsikring</t>
  </si>
  <si>
    <t>NGTFs trenerlisens</t>
  </si>
  <si>
    <t>Data utstyr</t>
  </si>
  <si>
    <t>Utstyr til kiosk</t>
  </si>
  <si>
    <t>Reklame- og annonsekostnader</t>
  </si>
  <si>
    <t>Finansinntekter</t>
  </si>
  <si>
    <t>Fredrikshalds Turnforening</t>
  </si>
  <si>
    <t>Marianne Grimstad/sign</t>
  </si>
  <si>
    <t>AMS-fond Odin Norden</t>
  </si>
  <si>
    <t>Kasse</t>
  </si>
  <si>
    <t>Bank</t>
  </si>
  <si>
    <t>Halden Sparebank nr. 07 00700</t>
  </si>
  <si>
    <t>Berg Sparebank nr. 60 51149</t>
  </si>
  <si>
    <t>Egenkapital</t>
  </si>
  <si>
    <t>Byggefond</t>
  </si>
  <si>
    <t>Gebyrer Medlemsnett</t>
  </si>
  <si>
    <t>Kontanter</t>
  </si>
  <si>
    <t>kr</t>
  </si>
  <si>
    <t>UTVIKLING AV BYGGEFONDET - RESERVEFONDET</t>
  </si>
  <si>
    <t>Utviklingen av "Byggefondet" har siden 1980 vært som følger:</t>
  </si>
  <si>
    <t>kr.</t>
  </si>
  <si>
    <t>Marianne Grimstad</t>
  </si>
  <si>
    <t>Jøtun Finans AS (Avsatte ytterligere kr 20.000,-)</t>
  </si>
  <si>
    <t>Kapitalformidling AS</t>
  </si>
  <si>
    <t>Fokus Bank ASA</t>
  </si>
  <si>
    <t>Odin Norden (Avsatte ytterligere kr 80.000)</t>
  </si>
  <si>
    <t>Ligningsverdi - kurs 371.03</t>
  </si>
  <si>
    <t>Ligningsverdig - kurs 476,55</t>
  </si>
  <si>
    <t>Ligningsverdi - kurs 493,81</t>
  </si>
  <si>
    <t>Ligningsverdi - kurs 453.39</t>
  </si>
  <si>
    <t>Ligningsverdi - kurs 332,08</t>
  </si>
  <si>
    <t>Ligningsverdi - kurs 592,29</t>
  </si>
  <si>
    <t>Ligningsverdi - kurs 825,38</t>
  </si>
  <si>
    <t>Ligningsverdi - kurs 810,39</t>
  </si>
  <si>
    <t>Ligningsverdi - kurs 839,14 - Markedsverdi 851.339</t>
  </si>
  <si>
    <t>Ligningsverdi - kurs 1.298,16 - Markedsverdi 1.638.062,-</t>
  </si>
  <si>
    <t>Ligningsverdi - kurs 1.277,07 - Markedsverdi 1.524.271,-</t>
  </si>
  <si>
    <t>Ligningsverdi - kurs 1.158,67 - Markedsverdi 1.175.514,17</t>
  </si>
  <si>
    <t>DRIFTSRESULTAT</t>
  </si>
  <si>
    <t>FREDRIKSHALDS TURNFORENING</t>
  </si>
  <si>
    <t>MVA-kompensasjon</t>
  </si>
  <si>
    <t>Lønn</t>
  </si>
  <si>
    <t>Overføring til annen egenkapital</t>
  </si>
  <si>
    <t>Årets resultat</t>
  </si>
  <si>
    <t>DISPONERING AV ÅRSRESULTAT</t>
  </si>
  <si>
    <t>Eiendeler</t>
  </si>
  <si>
    <t>Kortsiktige fordringer</t>
  </si>
  <si>
    <t>Langsiktige fordringer</t>
  </si>
  <si>
    <t>Kortsiktig gjeld</t>
  </si>
  <si>
    <t>Kjøregodtgjørelse konk., stevner o.l</t>
  </si>
  <si>
    <t>Sponsoravtaler foreningsdress</t>
  </si>
  <si>
    <t>Ligningsverdi - kurs 1053,33 - Markedsverdi 1.068.642,78</t>
  </si>
  <si>
    <t>Ligningsverdi - kurs 1.377,13 - Markedsverdi 1.397.150</t>
  </si>
  <si>
    <t>Apparater/utstyr</t>
  </si>
  <si>
    <t>Foreningsgensere</t>
  </si>
  <si>
    <t>Foreningsdresser</t>
  </si>
  <si>
    <t>Ligningsverdi - kurs 1167,24 - Markedsverdi 1.184.208,75</t>
  </si>
  <si>
    <t>Salg av drikkeflasker og paraplyer</t>
  </si>
  <si>
    <t>Salg av foreningsgensere</t>
  </si>
  <si>
    <t>Salg av foreningsdresser</t>
  </si>
  <si>
    <t>Drikkeflasker og paraplyer</t>
  </si>
  <si>
    <t>Beholdning foreningsdresser</t>
  </si>
  <si>
    <t>Beholdning gensere</t>
  </si>
  <si>
    <t>Beholdning drakter</t>
  </si>
  <si>
    <t>Beholdning paraplyer, drikkeflasker</t>
  </si>
  <si>
    <t>Ligningsverdi - kurs 1531,17 - Markedsverdi 1.553.429,38</t>
  </si>
  <si>
    <t>Leder</t>
  </si>
  <si>
    <t>Ligningsverdi - kurs 1738,78 - Markedsverdi 1.764.057,51</t>
  </si>
  <si>
    <t>Internasjonale stevner</t>
  </si>
  <si>
    <t xml:space="preserve">kr. </t>
  </si>
  <si>
    <t>Ligningsverdi - kurs 2315,28 - Markedsverdi 2.348.938,38</t>
  </si>
  <si>
    <t>Kundefordringer</t>
  </si>
  <si>
    <t>Halden Sparebank nr. 07 07268</t>
  </si>
  <si>
    <t>Berg Sparebank nr. 27.88147</t>
  </si>
  <si>
    <t>Annen Egenkapital</t>
  </si>
  <si>
    <t>Leverandørgjeld</t>
  </si>
  <si>
    <t>Medlemskontingent</t>
  </si>
  <si>
    <t>Treningsavgift</t>
  </si>
  <si>
    <t>Bingo 1</t>
  </si>
  <si>
    <t>NGTF, spillemidler til utstyr</t>
  </si>
  <si>
    <t>Aktivitetsdag</t>
  </si>
  <si>
    <t>Diverse aktiviteter partiene</t>
  </si>
  <si>
    <t>Førstehjelpsutstyr med mer</t>
  </si>
  <si>
    <t>Purrekostnader</t>
  </si>
  <si>
    <t>Gebyrer og bankomkostninger</t>
  </si>
  <si>
    <t>Salgsinntekter</t>
  </si>
  <si>
    <t>Sum salgsinntekter</t>
  </si>
  <si>
    <t>Sponsorinntekter</t>
  </si>
  <si>
    <t>Sum Sponsorinntekter</t>
  </si>
  <si>
    <t>Egne arrangementer</t>
  </si>
  <si>
    <t>Sum egne arrangementer</t>
  </si>
  <si>
    <t>Sum diverse tilskudd</t>
  </si>
  <si>
    <t>Kontingent/treningsavgift</t>
  </si>
  <si>
    <t>Sum kontingent/treningsavgift</t>
  </si>
  <si>
    <t>Andres arrangementer</t>
  </si>
  <si>
    <t>Sum andres arrangementer</t>
  </si>
  <si>
    <t>Diverse inntekter</t>
  </si>
  <si>
    <t>Sum diverse inntekter</t>
  </si>
  <si>
    <t>Salgskostnader</t>
  </si>
  <si>
    <t>Sum salgskostnader</t>
  </si>
  <si>
    <t>Aktivitetskostnader</t>
  </si>
  <si>
    <t>Sum aktivitetskostnader</t>
  </si>
  <si>
    <t>Kostnader egne arrangementer</t>
  </si>
  <si>
    <t>Sum kostnader egne arrangementer</t>
  </si>
  <si>
    <t>Personalkostnader</t>
  </si>
  <si>
    <t>Kurs og utdanning</t>
  </si>
  <si>
    <t>Sum kurs og utdanning</t>
  </si>
  <si>
    <t>Innkjøp av materiell og utstyr</t>
  </si>
  <si>
    <t>Sum materiell og utstyr</t>
  </si>
  <si>
    <t>Sum gebyrer og bankomkostninger</t>
  </si>
  <si>
    <t>Lisenser og kontingenter</t>
  </si>
  <si>
    <t>Sum lisenser og kontingenter</t>
  </si>
  <si>
    <t>Deltakelse andres arrangementer</t>
  </si>
  <si>
    <t>Sum deltakelse andres arrangementer</t>
  </si>
  <si>
    <t>Administrasjons- og møtekostnader</t>
  </si>
  <si>
    <t>Sum administrasjons- og møtekostnader</t>
  </si>
  <si>
    <t>Diverse tilskudd</t>
  </si>
  <si>
    <t>Årsresultat</t>
  </si>
  <si>
    <t>SUM DRIFTSKOSTNADER</t>
  </si>
  <si>
    <t>SUM ANDRE DRIFTSKOSTNADER</t>
  </si>
  <si>
    <t>SUM PERSONALKOSTNADER</t>
  </si>
  <si>
    <t>Nestleder</t>
  </si>
  <si>
    <t>Sekretær</t>
  </si>
  <si>
    <t>Styremedlem</t>
  </si>
  <si>
    <t>Grethe Dahl/sign</t>
  </si>
  <si>
    <t>Administrasjon og møter</t>
  </si>
  <si>
    <t>Deltakelse andres arrangement</t>
  </si>
  <si>
    <t>Styrehonorar</t>
  </si>
  <si>
    <t>SUM INNTEKTER</t>
  </si>
  <si>
    <t>Therese Andersen/sign</t>
  </si>
  <si>
    <t>Ligningsverdi - kurs 2273,9 - Markedsverdi 2.306.956,82</t>
  </si>
  <si>
    <t xml:space="preserve">BUDSJETT </t>
  </si>
  <si>
    <t>Kostnader Hall</t>
  </si>
  <si>
    <t>Salg Drakter</t>
  </si>
  <si>
    <t>Øredifferenser</t>
  </si>
  <si>
    <t>Ligningsverdi - kurs 2572,36 - Markedsverdi 2.609.755,68</t>
  </si>
  <si>
    <t>Vinterdiskotek</t>
  </si>
  <si>
    <t>Turnspretten</t>
  </si>
  <si>
    <t>Ligningsverdi - kurs 2192,85 - Markedsverdi 2.224.728,56</t>
  </si>
  <si>
    <t>T-skjorte barn</t>
  </si>
  <si>
    <t>Salg av forenings T-skjorter barn</t>
  </si>
  <si>
    <t>Salg av forenings T-skjorter, voksen</t>
  </si>
  <si>
    <t>Beholdning Forenings T-skjorter, barn</t>
  </si>
  <si>
    <t>Beholdning Forenings T-skjorter, voksen</t>
  </si>
  <si>
    <t>Feriepenger</t>
  </si>
  <si>
    <t>Gjeld og Egnekapital</t>
  </si>
  <si>
    <t>Varelager</t>
  </si>
  <si>
    <t>Avsatte feriepenger</t>
  </si>
  <si>
    <t>T-skjorter voksen</t>
  </si>
  <si>
    <t>Tilskudd etter søknad</t>
  </si>
  <si>
    <t>Pizzalotteri</t>
  </si>
  <si>
    <t>Ligningsverdi - kurs 2881,49 -Markedsverdi 2.923.379,66</t>
  </si>
  <si>
    <t>Fakturagebyr</t>
  </si>
  <si>
    <t>Ligningsverdi - kurs 3801,13 -Markedsverdi 3.856.388,93</t>
  </si>
  <si>
    <t>Aktiviteter HIR</t>
  </si>
  <si>
    <t>Kontingent til VOGTK</t>
  </si>
  <si>
    <t>Kasserer</t>
  </si>
  <si>
    <t>Andre sponsorinntekter</t>
  </si>
  <si>
    <t>Arbeidsgiveravgift</t>
  </si>
  <si>
    <t>Avsatt arbeidsgiveravgift</t>
  </si>
  <si>
    <t>Innkjøp småutstyr</t>
  </si>
  <si>
    <t>Balanse</t>
  </si>
  <si>
    <t>Ligningsverdi - kurs 4778,39 - Markedsverdi 4.847.856,00</t>
  </si>
  <si>
    <t>Simen Ystrøm/sign</t>
  </si>
  <si>
    <t>Ligningsverdi - kurs 3742,76 - Markedsverdi 3.797.175,00</t>
  </si>
  <si>
    <t>Salg av kort og til/fra-lapper</t>
  </si>
  <si>
    <t>Kort og til/fra-lapper</t>
  </si>
  <si>
    <t>Det ble fra høsten 2020 innført at gymnastene kan velge om de vil delta på</t>
  </si>
  <si>
    <t xml:space="preserve">salg av lodd og annet, og få reduksjon i treningsavgiften. Dette gjør det vanskelig å </t>
  </si>
  <si>
    <t>budsjettere denne posten da det vil variere fra sesong til sesong hvor mange som deltar</t>
  </si>
  <si>
    <t>på disse salgene.</t>
  </si>
  <si>
    <t xml:space="preserve">også betydning for denne posten. Jo flere som deltar på disse salgene, jo </t>
  </si>
  <si>
    <t>Salg av lodd, kalendere mm</t>
  </si>
  <si>
    <t>Sum Salg av lodd kalendere mm</t>
  </si>
  <si>
    <t>4.600.107,00</t>
  </si>
  <si>
    <t>Markedsverdi pr. andel 116,36 - antall andeler 39.533,0619</t>
  </si>
  <si>
    <t>( andelsklasse byttet fra C til F)</t>
  </si>
  <si>
    <t xml:space="preserve">Regnskap </t>
  </si>
  <si>
    <t>HMS-kostnader</t>
  </si>
  <si>
    <t>Anne Wahlstrøm/sign</t>
  </si>
  <si>
    <t>Silje Victoria Pedersen/sign</t>
  </si>
  <si>
    <t>Avsetninger</t>
  </si>
  <si>
    <t>Halden Sparebank 07.63079 sk.trekk</t>
  </si>
  <si>
    <t>Skattetrekk</t>
  </si>
  <si>
    <t>Miljøkontakt</t>
  </si>
  <si>
    <t>Silje Victoria Engebretsen/sign</t>
  </si>
  <si>
    <t>vinterdisko og turnspretten.</t>
  </si>
  <si>
    <t>Inntekter salg av lodd, kalendere og annet</t>
  </si>
  <si>
    <t>Ansettelseskostnader</t>
  </si>
  <si>
    <t xml:space="preserve">Budsjett </t>
  </si>
  <si>
    <t>Sponsoravtaler</t>
  </si>
  <si>
    <t>Sommeroppvisning</t>
  </si>
  <si>
    <t>Pensjonskostnad</t>
  </si>
  <si>
    <t>Arbeidsgiveravgift påløpte feriepenger</t>
  </si>
  <si>
    <t>Vedlikehold</t>
  </si>
  <si>
    <t>Renhold</t>
  </si>
  <si>
    <t xml:space="preserve">det kommer an på idrettens totale tilskudd fra departementet/kommunen. </t>
  </si>
  <si>
    <t xml:space="preserve">MVA-kompensasjon og kommunale tilskudd er inntekter som er vanskelige å budsjettere ettersom </t>
  </si>
  <si>
    <t>SUM VEDLIKEHOLD</t>
  </si>
  <si>
    <t>01.01.24-31.12.24</t>
  </si>
  <si>
    <t>Halden, 12.02.2025</t>
  </si>
  <si>
    <t>Jon Øivind Vold/sign</t>
  </si>
  <si>
    <t>Christine Klingstrøm/sign</t>
  </si>
  <si>
    <t>Balanse pr. 31. DESEMBER 2024</t>
  </si>
  <si>
    <t>RESULTATREGNSKAP 2024</t>
  </si>
  <si>
    <t>Kommentarer til årsregnskap 2024</t>
  </si>
  <si>
    <t>Budsjett</t>
  </si>
  <si>
    <t>BUDSJETT FOR DRIFTSÅRET 2025</t>
  </si>
  <si>
    <t>Berg Sparebank Plasseringskonto</t>
  </si>
  <si>
    <t>Turnbursdag</t>
  </si>
  <si>
    <t>Trenermøter</t>
  </si>
  <si>
    <t>Gevinst ved realisasjon av aksjer/andeler</t>
  </si>
  <si>
    <t>Prosjekt</t>
  </si>
  <si>
    <t>SUM FINANSINNTEKTER</t>
  </si>
  <si>
    <t>Finanskostnader</t>
  </si>
  <si>
    <t>Valutatap(disagio)</t>
  </si>
  <si>
    <t>SUM FINANSKOSTNADER</t>
  </si>
  <si>
    <t>LAM-midler 2024, trampolinekurs, treneruke, Unge ledere-kurs 22.000</t>
  </si>
  <si>
    <t>Viken Idrettskrets - xxx 4.500,-, Berg Sparebank - storskjerm 100.000,-</t>
  </si>
  <si>
    <t>Sparebankstiftelsen Halden - Skumutstyr 50.000,- Fred. Olsen &amp; Co - aktivitetsdag 10.000</t>
  </si>
  <si>
    <t>Gave og sponsormidler(via HIR) - speil i turnhallen 35.000,-, Østfold Energi sponsing10.000,-</t>
  </si>
  <si>
    <t>2.790.588,00</t>
  </si>
  <si>
    <t>Markedsverdi pr. andel 131,58 - antall andeler 21.208,2032</t>
  </si>
  <si>
    <t xml:space="preserve">Det er i 2024 solgt ca 18.325 andeler til bokført verdi 196.266,-. Det ga en gevinst på 2.303.734,-. </t>
  </si>
  <si>
    <t>Pengene ble brukt til innkjøp av apparater og utstyr i turnhallen samt betaling til Halden Kommune</t>
  </si>
  <si>
    <t xml:space="preserve">for løfteplatform i turnhallen. </t>
  </si>
  <si>
    <t>Halden, 16.2.2025</t>
  </si>
  <si>
    <t>Kretskonkurranser</t>
  </si>
  <si>
    <t>Trening andre foreninger/andre arr. I hallen</t>
  </si>
  <si>
    <t>Utleie skjerm</t>
  </si>
  <si>
    <t>Turncamp</t>
  </si>
  <si>
    <t>Andre personalkostnader</t>
  </si>
  <si>
    <t xml:space="preserve">Pr. 31.12.24 har Fredrikshalds Turnforening kr. 4.144.126,41 i egenkapital, hvorav </t>
  </si>
  <si>
    <t>kr. 254.023,- er plassert i fond. Det resterende er fri egenkapital.</t>
  </si>
  <si>
    <t>Gjelden er pr. 31.12.23 kr. 737.966,32 som består av leverandørgjeld, avsatt arbeidsgiveravgift,</t>
  </si>
  <si>
    <t>avsatte feriepenger, skattetrekk og ekstrabevilgning fra HIR som skal brukes til å redusere deltakeravgift på</t>
  </si>
  <si>
    <t xml:space="preserve">som har ønsket å kjøpe drakter, dress og gensere. </t>
  </si>
  <si>
    <t>Salg av foreningsartikler har vært ca 114.000 høyere enn budsjettert, noe som skyldes mange nye medlemmer</t>
  </si>
  <si>
    <t xml:space="preserve">Det er ca 89.000 mindre i sponsorinntekter enn budsjettert. Det har vært mindre inntekter fra Bingo1, samt at </t>
  </si>
  <si>
    <t>det ikke har vært prioritert å bruke tid på å skaffe nye sponsorinntekter i en travel tid med innflytting i hallen.</t>
  </si>
  <si>
    <t xml:space="preserve">Det er ca kr. 247.000,- mer enn budsjettert i inntekter på egne arrangementer. </t>
  </si>
  <si>
    <t>Flere medlemmer gir flere deltakere og mer publikum på arrangementene våre. Juleturnoppvisningen</t>
  </si>
  <si>
    <t xml:space="preserve">var første store arrangement etter innflytting i hallen, og ga betydelig mer inntekter enn budsjettert. </t>
  </si>
  <si>
    <t xml:space="preserve">Det er ca. kr. 259.000,- mer på diverse tilskudd. </t>
  </si>
  <si>
    <t>Styret har også i år i samarbeid med administrasjonen søkt om midler til</t>
  </si>
  <si>
    <t xml:space="preserve">ulike tiltak. Dette har gitt fantastiske resultater, nesten 182.000 mer enn budsjettert. LAM-midler, </t>
  </si>
  <si>
    <t xml:space="preserve">Det er noe lavere inntekt på kommunale tilskudd og LAM, mens mva-kompensasjon er høyere. Vi fikk også </t>
  </si>
  <si>
    <t>innvilget spillemidler til utstyr med ca 34.000,-</t>
  </si>
  <si>
    <t xml:space="preserve">Det er ca kr. 436.000,- mer i kontingent og treningsavgift enn budsjettert. Dette </t>
  </si>
  <si>
    <t xml:space="preserve">skyldes først og fremst at vi er flere medlemmer enn vi hadde regnet med når vi </t>
  </si>
  <si>
    <t xml:space="preserve">Det er ca kr. 44.000,- mer enn budsjettert. Som I posten over får gymnastenes valg </t>
  </si>
  <si>
    <t>høyere vil denne posten bli. Høyere antall medlemmer fører også til at det er flere som benytter seg av dette.</t>
  </si>
  <si>
    <t xml:space="preserve">Det er ca 139.000 mer enn budsjettert i salgskostnader. Dette har direkte sammenheng med økt salg av </t>
  </si>
  <si>
    <t xml:space="preserve">foreningsartikler. </t>
  </si>
  <si>
    <t xml:space="preserve">Det er ca 5.000 høyere kostnader på trenings og instruksjonstiltak enn budsjettert. </t>
  </si>
  <si>
    <t xml:space="preserve">gymnaster i hallen. </t>
  </si>
  <si>
    <t>Det er blant annet kjøpt inn T-skjorter til alle trenerne for at de skal være mer synlige for foreldre og</t>
  </si>
  <si>
    <t xml:space="preserve">Det er ca 69.000 høyere kostnader enn budsjettert på egne arrangementer. </t>
  </si>
  <si>
    <t xml:space="preserve">Økningen gjelder først og fremst sommeroppvisning og juleturnoppvisningen. Både innkjøp til kiosken og </t>
  </si>
  <si>
    <t xml:space="preserve">leiekostnaden har vært høyere enn budsjettert. </t>
  </si>
  <si>
    <t xml:space="preserve">Det er ca kr. 354.000,- høyere personalkostnader enn budsjettert. </t>
  </si>
  <si>
    <t>Etter innflyttingen i hallen har det vært behov for flere trenere i flere timer enn vi budsjetterte med.</t>
  </si>
  <si>
    <t>Lønn og personalkostnader til daglig leder utgjør 444.541,-. Daglig leder har vært ansatt i 50% stilling fra</t>
  </si>
  <si>
    <t xml:space="preserve">1. april og 100% fra 1. juni. </t>
  </si>
  <si>
    <t>Det er ca kr. 2.085.000,- høyere kostnader enn budsjettert I innkjøp.</t>
  </si>
  <si>
    <t>Det er kjøpt inn apparater og utstyr til hallen for ca 1.1 mill kr. Kostnad for løfteplatform i hallen utgjør</t>
  </si>
  <si>
    <t xml:space="preserve">ca. 588.000 samt at det er kjøpt inn og montert en LED-skjerm i hallen - kostnad ca 456.000. </t>
  </si>
  <si>
    <t>Berg Sparebank støttet oss med 100.000 til skjermen(fremkommer i posten "Tilskudd etter søknad"</t>
  </si>
  <si>
    <t xml:space="preserve">på trenerkurs enn vi håpet på ved budsjettering. Det har også vært færre relevante kurs å delta på for </t>
  </si>
  <si>
    <t xml:space="preserve">enn budsjettert på dommer-og funksjonærutdanning. </t>
  </si>
  <si>
    <t xml:space="preserve">Det er ca kr. 108.000,- høyre kostnader her enn budsjettert. Høyere administrasjonskostnader skyldes </t>
  </si>
  <si>
    <t>økte kostnader på regnskapssystemet og medlemssystemet - flere funksjoner er tatt i bruk i Tripletex,</t>
  </si>
  <si>
    <t xml:space="preserve">blant annet økt bruk av lønnsmodulen. </t>
  </si>
  <si>
    <t>Leie av lokaler er to kontorplasser og lager i Halden Arena, i budsjettet ble det kun regnet en kontorplass</t>
  </si>
  <si>
    <t xml:space="preserve">Kostnader hall består av oppheng, oppbevaring og benker i hallen. Disse kostnadene var ikke budsjettert. </t>
  </si>
  <si>
    <t>våre trenere. Det var ingen fra hallgruppa som deltok på ALT-konferansen i år så derfor er det lavere kostnader</t>
  </si>
  <si>
    <t xml:space="preserve">Lavere kostnader på deltakelse andres møter er fordi ingen fra styret deltok på ALT-konferansen i år. </t>
  </si>
  <si>
    <t>Det er ca kr. 54.000 høyere kostnader enn budsjettert på gaver og premier. Styret valgte å gi alle trenerne</t>
  </si>
  <si>
    <t xml:space="preserve">en litt dyrere julegave i år som en kombinasjon av "innflyttingsgave" og julegave. </t>
  </si>
  <si>
    <t>Lønn vedrørende prosjektstillingene ligger i personalkostnader, mens posten prosjekt består av andre</t>
  </si>
  <si>
    <t xml:space="preserve">kostnader vedrørende prosjektet, samt støtten fra Sparebankstiftelsen. </t>
  </si>
  <si>
    <t>Det er ca kr. 15.000,- lavere kostnader enn budsjettert på kurs og utdanning. Det har vært noe færre deltakere</t>
  </si>
  <si>
    <t>konkurranser for alle våre konkurransepartier og dermed høyere kjøregodtgjørelse enn antatt.</t>
  </si>
  <si>
    <t>Posten for nasjonale stevner og mesterskap består i hovedsak av en avsetning vedrørende dugnadsarbeid</t>
  </si>
  <si>
    <t>i forbindelse med By the Border. Festivalen er konkurs, og det vil ikke bli utbetalt noe til de som jobbet dugnad</t>
  </si>
  <si>
    <t xml:space="preserve">under festivalen. Mange på foreningstroppen jobbet dugnad for å tjene penger til Landsturnstevnet som </t>
  </si>
  <si>
    <t xml:space="preserve">skal være sommeren 2025. Styret har valgt å dekke 75% av de tapte inntektene for disse gymnastene. </t>
  </si>
  <si>
    <t>Det er ca 16.000,- mer i renteinntekter enn antatt. Dette skyldes høyere bankinnskudd enn antatt gjennom</t>
  </si>
  <si>
    <t xml:space="preserve">året. </t>
  </si>
  <si>
    <t>Totalt sett viser regnskapet et overskudd på kr. 337.794,17</t>
  </si>
  <si>
    <t>Verdien på resterende fond var pr. 31.12.24 2.790.588,- Bokført verdi er 254.023,-</t>
  </si>
  <si>
    <t>satte budsjettet, samt at det ble foretatt en ytterligere økning av treningsavgiften i forhold til</t>
  </si>
  <si>
    <t xml:space="preserve">det vi satt i budsjettet. </t>
  </si>
  <si>
    <t>16. februar 2025</t>
  </si>
  <si>
    <t xml:space="preserve">forhold til antatt. Økning i trenerlisens skyldes at vi har flere trenere. </t>
  </si>
  <si>
    <t>Det er ca 26.000 høyere kostnader enn budsjettert, noe som skyldes økning i antall medlemmer og økt kontingent til NGTF i</t>
  </si>
  <si>
    <t>Det er ca 22.000,- høyere kostnader enn budsjettert på disse postene. Dette skyldes deltakelse på flere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</si>
</sst>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5"/>
      <color theme="1"/>
      <name val="Arial"/>
      <family val="2"/>
    </font>
    <font>
      <b/>
      <sz val="20"/>
      <color theme="1"/>
      <name val="Batang"/>
      <family val="1"/>
    </font>
    <font>
      <b/>
      <sz val="16"/>
      <color theme="1"/>
      <name val="Batang"/>
      <family val="1"/>
    </font>
    <font>
      <b/>
      <sz val="26"/>
      <color theme="1"/>
      <name val="Batang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164" fontId="2" fillId="0" borderId="0" xfId="1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1" applyFont="1" applyBorder="1"/>
    <xf numFmtId="0" fontId="4" fillId="0" borderId="0" xfId="0" applyFont="1" applyAlignment="1">
      <alignment vertical="top" wrapText="1"/>
    </xf>
    <xf numFmtId="164" fontId="1" fillId="0" borderId="0" xfId="1" applyFont="1"/>
    <xf numFmtId="164" fontId="0" fillId="0" borderId="1" xfId="1" applyFont="1" applyBorder="1"/>
    <xf numFmtId="0" fontId="8" fillId="0" borderId="0" xfId="0" applyFont="1"/>
    <xf numFmtId="0" fontId="9" fillId="0" borderId="0" xfId="0" applyFont="1"/>
    <xf numFmtId="164" fontId="1" fillId="0" borderId="0" xfId="1" applyFont="1" applyBorder="1"/>
    <xf numFmtId="164" fontId="2" fillId="0" borderId="0" xfId="1" applyFont="1" applyBorder="1"/>
    <xf numFmtId="0" fontId="10" fillId="0" borderId="0" xfId="0" applyFont="1"/>
    <xf numFmtId="43" fontId="0" fillId="0" borderId="0" xfId="0" applyNumberFormat="1"/>
    <xf numFmtId="164" fontId="0" fillId="0" borderId="0" xfId="1" applyFont="1" applyFill="1"/>
    <xf numFmtId="164" fontId="2" fillId="0" borderId="0" xfId="1" applyFont="1" applyFill="1"/>
    <xf numFmtId="164" fontId="1" fillId="0" borderId="0" xfId="1" applyFont="1" applyFill="1"/>
    <xf numFmtId="164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1" applyFont="1"/>
    <xf numFmtId="164" fontId="9" fillId="0" borderId="0" xfId="1" applyFont="1" applyFill="1"/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4" fontId="10" fillId="0" borderId="0" xfId="0" quotePrefix="1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8:L22"/>
  <sheetViews>
    <sheetView tabSelected="1" zoomScaleNormal="100" workbookViewId="0">
      <selection activeCell="B23" sqref="B23"/>
    </sheetView>
  </sheetViews>
  <sheetFormatPr defaultColWidth="9.28515625" defaultRowHeight="15" x14ac:dyDescent="0.25"/>
  <cols>
    <col min="1" max="1" width="3.5703125" customWidth="1"/>
    <col min="12" max="12" width="8.7109375" customWidth="1"/>
  </cols>
  <sheetData>
    <row r="18" spans="2:12" ht="30.75" x14ac:dyDescent="0.3">
      <c r="B18" s="36" t="s">
        <v>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20" spans="2:12" ht="24" x14ac:dyDescent="0.25">
      <c r="B20" s="37" t="s">
        <v>63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2" spans="2:12" ht="19.5" x14ac:dyDescent="0.25">
      <c r="B22" s="38" t="s">
        <v>223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</row>
  </sheetData>
  <mergeCells count="3">
    <mergeCell ref="B18:L18"/>
    <mergeCell ref="B20:L20"/>
    <mergeCell ref="B22:L22"/>
  </mergeCells>
  <pageMargins left="0.23622047244094491" right="0.23622047244094491" top="0.74803149606299213" bottom="0.74803149606299213" header="0.31496062992125984" footer="0.31496062992125984"/>
  <pageSetup paperSize="9" scale="93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189"/>
  <sheetViews>
    <sheetView topLeftCell="A162" zoomScaleNormal="100" workbookViewId="0">
      <selection activeCell="D136" sqref="D136"/>
    </sheetView>
  </sheetViews>
  <sheetFormatPr defaultColWidth="11.5703125" defaultRowHeight="15" x14ac:dyDescent="0.25"/>
  <cols>
    <col min="1" max="1" width="8.7109375" customWidth="1"/>
    <col min="2" max="2" width="45.7109375" bestFit="1" customWidth="1"/>
    <col min="3" max="3" width="11.28515625" bestFit="1" customWidth="1"/>
    <col min="4" max="4" width="13" bestFit="1" customWidth="1"/>
    <col min="5" max="5" width="1.7109375" customWidth="1"/>
    <col min="6" max="6" width="14.28515625" customWidth="1"/>
    <col min="7" max="7" width="1.7109375" customWidth="1"/>
    <col min="8" max="8" width="12.28515625" style="3" bestFit="1" customWidth="1"/>
    <col min="9" max="9" width="1.5703125" customWidth="1"/>
  </cols>
  <sheetData>
    <row r="1" spans="1:9" ht="18.75" x14ac:dyDescent="0.3">
      <c r="A1" s="7" t="s">
        <v>228</v>
      </c>
    </row>
    <row r="2" spans="1:9" x14ac:dyDescent="0.25">
      <c r="D2" s="2" t="s">
        <v>3</v>
      </c>
      <c r="F2" s="2" t="s">
        <v>155</v>
      </c>
      <c r="H2" s="22" t="s">
        <v>201</v>
      </c>
      <c r="I2" s="2"/>
    </row>
    <row r="3" spans="1:9" x14ac:dyDescent="0.25">
      <c r="D3" s="2">
        <v>2024</v>
      </c>
      <c r="F3" s="2">
        <v>2024</v>
      </c>
      <c r="H3" s="23">
        <v>2023</v>
      </c>
      <c r="I3" s="2"/>
    </row>
    <row r="4" spans="1:9" x14ac:dyDescent="0.25">
      <c r="I4" s="3"/>
    </row>
    <row r="5" spans="1:9" x14ac:dyDescent="0.25">
      <c r="A5" s="1"/>
      <c r="B5" s="1" t="s">
        <v>109</v>
      </c>
      <c r="F5" s="3"/>
      <c r="I5" s="3"/>
    </row>
    <row r="6" spans="1:9" x14ac:dyDescent="0.25">
      <c r="A6">
        <v>3110</v>
      </c>
      <c r="B6" t="s">
        <v>83</v>
      </c>
      <c r="D6" s="3">
        <v>121710</v>
      </c>
      <c r="F6" s="19">
        <v>40000</v>
      </c>
      <c r="H6" s="3">
        <v>43605</v>
      </c>
      <c r="I6" s="9"/>
    </row>
    <row r="7" spans="1:9" x14ac:dyDescent="0.25">
      <c r="A7">
        <v>3111</v>
      </c>
      <c r="B7" t="s">
        <v>82</v>
      </c>
      <c r="D7" s="3">
        <v>14750</v>
      </c>
      <c r="F7" s="19">
        <v>15000</v>
      </c>
      <c r="H7" s="3">
        <v>13525</v>
      </c>
      <c r="I7" s="9"/>
    </row>
    <row r="8" spans="1:9" x14ac:dyDescent="0.25">
      <c r="A8">
        <v>3112</v>
      </c>
      <c r="B8" t="s">
        <v>81</v>
      </c>
      <c r="D8" s="3">
        <v>7830</v>
      </c>
      <c r="F8" s="19"/>
      <c r="H8" s="3">
        <v>230</v>
      </c>
      <c r="I8" s="9"/>
    </row>
    <row r="9" spans="1:9" x14ac:dyDescent="0.25">
      <c r="A9">
        <v>3113</v>
      </c>
      <c r="B9" t="s">
        <v>157</v>
      </c>
      <c r="D9" s="3">
        <v>51375</v>
      </c>
      <c r="F9" s="19">
        <v>40000</v>
      </c>
      <c r="H9" s="3">
        <v>34950</v>
      </c>
      <c r="I9" s="3"/>
    </row>
    <row r="10" spans="1:9" x14ac:dyDescent="0.25">
      <c r="A10">
        <v>3115</v>
      </c>
      <c r="B10" t="s">
        <v>165</v>
      </c>
      <c r="D10" s="3">
        <v>1527</v>
      </c>
      <c r="F10" s="19"/>
      <c r="I10" s="3"/>
    </row>
    <row r="11" spans="1:9" x14ac:dyDescent="0.25">
      <c r="A11">
        <v>3116</v>
      </c>
      <c r="B11" t="s">
        <v>164</v>
      </c>
      <c r="D11" s="3">
        <v>17190</v>
      </c>
      <c r="F11" s="19">
        <v>5000</v>
      </c>
      <c r="H11" s="3">
        <v>6345</v>
      </c>
      <c r="I11" s="3"/>
    </row>
    <row r="12" spans="1:9" s="1" customFormat="1" x14ac:dyDescent="0.25">
      <c r="B12" s="1" t="s">
        <v>110</v>
      </c>
      <c r="D12" s="4">
        <f>SUM(D6:D11)</f>
        <v>214382</v>
      </c>
      <c r="E12" s="20"/>
      <c r="F12" s="20">
        <f>SUM(F6:F11)</f>
        <v>100000</v>
      </c>
      <c r="H12" s="20">
        <f t="shared" ref="H12" si="0">SUM(H6:H11)</f>
        <v>98655</v>
      </c>
      <c r="I12" s="4"/>
    </row>
    <row r="13" spans="1:9" s="1" customFormat="1" x14ac:dyDescent="0.25">
      <c r="D13" s="4"/>
      <c r="F13" s="19"/>
      <c r="H13" s="4"/>
      <c r="I13" s="4"/>
    </row>
    <row r="14" spans="1:9" s="1" customFormat="1" x14ac:dyDescent="0.25">
      <c r="B14" s="1" t="s">
        <v>111</v>
      </c>
      <c r="D14" s="4"/>
      <c r="F14" s="19"/>
      <c r="H14" s="4"/>
      <c r="I14" s="4"/>
    </row>
    <row r="15" spans="1:9" x14ac:dyDescent="0.25">
      <c r="A15">
        <v>3120</v>
      </c>
      <c r="B15" t="s">
        <v>74</v>
      </c>
      <c r="D15" s="3">
        <v>15000</v>
      </c>
      <c r="F15" s="19">
        <v>115000</v>
      </c>
      <c r="H15" s="3">
        <v>15000</v>
      </c>
      <c r="I15" s="9"/>
    </row>
    <row r="16" spans="1:9" x14ac:dyDescent="0.25">
      <c r="A16">
        <v>3125</v>
      </c>
      <c r="B16" t="s">
        <v>181</v>
      </c>
      <c r="D16" s="3">
        <v>25000</v>
      </c>
      <c r="F16" s="19"/>
      <c r="I16" s="9"/>
    </row>
    <row r="17" spans="1:9" x14ac:dyDescent="0.25">
      <c r="A17">
        <v>3135</v>
      </c>
      <c r="B17" t="s">
        <v>102</v>
      </c>
      <c r="D17" s="3">
        <v>65993</v>
      </c>
      <c r="F17" s="19">
        <v>80000</v>
      </c>
      <c r="H17" s="3">
        <v>79289</v>
      </c>
      <c r="I17" s="9"/>
    </row>
    <row r="18" spans="1:9" x14ac:dyDescent="0.25">
      <c r="A18" s="1"/>
      <c r="B18" s="1" t="s">
        <v>112</v>
      </c>
      <c r="C18" s="1"/>
      <c r="D18" s="3">
        <f>SUM(D15:D17)</f>
        <v>105993</v>
      </c>
      <c r="E18" s="20"/>
      <c r="F18" s="20">
        <f>SUM(F15:F17)</f>
        <v>195000</v>
      </c>
      <c r="G18" s="1"/>
      <c r="H18" s="20">
        <f>SUM(H15:H17)</f>
        <v>94289</v>
      </c>
      <c r="I18" s="9"/>
    </row>
    <row r="19" spans="1:9" x14ac:dyDescent="0.25">
      <c r="A19" s="1"/>
      <c r="B19" s="1"/>
      <c r="C19" s="1"/>
      <c r="D19" s="3"/>
      <c r="E19" s="1"/>
      <c r="F19" s="19"/>
      <c r="G19" s="1"/>
      <c r="I19" s="9"/>
    </row>
    <row r="20" spans="1:9" x14ac:dyDescent="0.25">
      <c r="A20" s="1"/>
      <c r="B20" s="1" t="s">
        <v>113</v>
      </c>
      <c r="C20" s="1"/>
      <c r="D20" s="3"/>
      <c r="E20" s="1"/>
      <c r="F20" s="19"/>
      <c r="G20" s="1"/>
      <c r="I20" s="9"/>
    </row>
    <row r="21" spans="1:9" s="1" customFormat="1" x14ac:dyDescent="0.25">
      <c r="A21">
        <v>3257</v>
      </c>
      <c r="B21" t="s">
        <v>215</v>
      </c>
      <c r="C21"/>
      <c r="D21" s="11">
        <v>132207</v>
      </c>
      <c r="E21"/>
      <c r="F21" s="19">
        <v>100000</v>
      </c>
      <c r="G21"/>
      <c r="H21" s="11">
        <v>96304</v>
      </c>
      <c r="I21" s="16"/>
    </row>
    <row r="22" spans="1:9" s="1" customFormat="1" x14ac:dyDescent="0.25">
      <c r="A22">
        <v>3252</v>
      </c>
      <c r="B22" t="s">
        <v>104</v>
      </c>
      <c r="C22"/>
      <c r="D22" s="11">
        <v>60235</v>
      </c>
      <c r="E22"/>
      <c r="F22" s="19">
        <v>45000</v>
      </c>
      <c r="G22"/>
      <c r="H22" s="11">
        <v>44735</v>
      </c>
      <c r="I22" s="16"/>
    </row>
    <row r="23" spans="1:9" s="1" customFormat="1" x14ac:dyDescent="0.25">
      <c r="A23">
        <v>3253</v>
      </c>
      <c r="B23" t="s">
        <v>5</v>
      </c>
      <c r="C23"/>
      <c r="D23" s="11">
        <v>317789</v>
      </c>
      <c r="E23"/>
      <c r="F23" s="19">
        <v>140000</v>
      </c>
      <c r="G23"/>
      <c r="H23" s="11">
        <v>170363</v>
      </c>
      <c r="I23" s="16"/>
    </row>
    <row r="24" spans="1:9" x14ac:dyDescent="0.25">
      <c r="A24" s="10">
        <v>3254</v>
      </c>
      <c r="B24" s="10" t="s">
        <v>161</v>
      </c>
      <c r="D24" s="11">
        <v>65059</v>
      </c>
      <c r="F24" s="19">
        <v>50000</v>
      </c>
      <c r="H24" s="11">
        <v>33575</v>
      </c>
      <c r="I24" s="3"/>
    </row>
    <row r="25" spans="1:9" x14ac:dyDescent="0.25">
      <c r="A25" s="10">
        <v>3255</v>
      </c>
      <c r="B25" s="10" t="s">
        <v>160</v>
      </c>
      <c r="D25" s="11">
        <v>11495</v>
      </c>
      <c r="F25" s="19">
        <v>12000</v>
      </c>
      <c r="H25" s="11">
        <v>11345</v>
      </c>
      <c r="I25" s="3"/>
    </row>
    <row r="26" spans="1:9" x14ac:dyDescent="0.25">
      <c r="A26" s="10">
        <v>3258</v>
      </c>
      <c r="B26" s="10" t="s">
        <v>233</v>
      </c>
      <c r="D26" s="11">
        <v>7230</v>
      </c>
      <c r="F26" s="19"/>
      <c r="H26" s="11"/>
      <c r="I26" s="3"/>
    </row>
    <row r="27" spans="1:9" x14ac:dyDescent="0.25">
      <c r="A27" s="1"/>
      <c r="B27" s="1" t="s">
        <v>114</v>
      </c>
      <c r="C27" s="1"/>
      <c r="D27" s="4">
        <f>SUM(D21:D26)</f>
        <v>594015</v>
      </c>
      <c r="E27" s="20"/>
      <c r="F27" s="20">
        <f>SUM(F21:F25)</f>
        <v>347000</v>
      </c>
      <c r="G27" s="1"/>
      <c r="H27" s="20">
        <f t="shared" ref="H27" si="1">SUM(H21:H25)</f>
        <v>356322</v>
      </c>
      <c r="I27" s="3"/>
    </row>
    <row r="28" spans="1:9" x14ac:dyDescent="0.25">
      <c r="D28" s="3"/>
      <c r="F28" s="19"/>
      <c r="I28" s="3"/>
    </row>
    <row r="29" spans="1:9" x14ac:dyDescent="0.25">
      <c r="A29" s="1"/>
      <c r="B29" s="1" t="s">
        <v>140</v>
      </c>
      <c r="C29" s="1"/>
      <c r="D29" s="3"/>
      <c r="E29" s="1"/>
      <c r="F29" s="19"/>
      <c r="G29" s="1"/>
      <c r="I29" s="3"/>
    </row>
    <row r="30" spans="1:9" x14ac:dyDescent="0.25">
      <c r="A30">
        <v>3400</v>
      </c>
      <c r="B30" t="s">
        <v>64</v>
      </c>
      <c r="D30" s="3">
        <v>188030</v>
      </c>
      <c r="F30" s="19">
        <v>150000</v>
      </c>
      <c r="H30" s="3">
        <v>154720</v>
      </c>
      <c r="I30" s="3"/>
    </row>
    <row r="31" spans="1:9" x14ac:dyDescent="0.25">
      <c r="A31">
        <v>3401</v>
      </c>
      <c r="B31" t="s">
        <v>2</v>
      </c>
      <c r="D31" s="3">
        <v>15000</v>
      </c>
      <c r="F31" s="19">
        <v>20000</v>
      </c>
      <c r="H31" s="3">
        <v>20000</v>
      </c>
      <c r="I31" s="3"/>
    </row>
    <row r="32" spans="1:9" s="1" customFormat="1" x14ac:dyDescent="0.25">
      <c r="A32">
        <v>3403</v>
      </c>
      <c r="B32" t="s">
        <v>103</v>
      </c>
      <c r="C32"/>
      <c r="D32" s="11">
        <v>33762</v>
      </c>
      <c r="E32"/>
      <c r="F32" s="19"/>
      <c r="G32"/>
      <c r="H32" s="4"/>
      <c r="I32" s="4"/>
    </row>
    <row r="33" spans="1:9" x14ac:dyDescent="0.25">
      <c r="A33">
        <v>3404</v>
      </c>
      <c r="B33" t="s">
        <v>0</v>
      </c>
      <c r="D33" s="3">
        <v>120647</v>
      </c>
      <c r="F33" s="19">
        <v>125000</v>
      </c>
      <c r="H33" s="3">
        <v>133042</v>
      </c>
      <c r="I33" s="3"/>
    </row>
    <row r="34" spans="1:9" x14ac:dyDescent="0.25">
      <c r="A34">
        <v>3405</v>
      </c>
      <c r="B34" t="s">
        <v>173</v>
      </c>
      <c r="D34" s="3">
        <v>231500</v>
      </c>
      <c r="F34" s="19">
        <v>50000</v>
      </c>
      <c r="H34" s="3">
        <v>156697</v>
      </c>
      <c r="I34" s="3"/>
    </row>
    <row r="35" spans="1:9" x14ac:dyDescent="0.25">
      <c r="A35" t="s">
        <v>243</v>
      </c>
      <c r="D35" s="3"/>
      <c r="F35" s="19"/>
      <c r="I35" s="3"/>
    </row>
    <row r="36" spans="1:9" x14ac:dyDescent="0.25">
      <c r="A36" t="s">
        <v>242</v>
      </c>
      <c r="D36" s="3"/>
      <c r="F36" s="19"/>
      <c r="I36" s="3"/>
    </row>
    <row r="37" spans="1:9" x14ac:dyDescent="0.25">
      <c r="A37" t="s">
        <v>241</v>
      </c>
      <c r="D37" s="3"/>
      <c r="F37" s="19"/>
      <c r="I37" s="3"/>
    </row>
    <row r="38" spans="1:9" x14ac:dyDescent="0.25">
      <c r="A38" t="s">
        <v>244</v>
      </c>
      <c r="D38" s="3"/>
      <c r="F38" s="19"/>
      <c r="I38" s="3"/>
    </row>
    <row r="39" spans="1:9" s="1" customFormat="1" x14ac:dyDescent="0.25">
      <c r="A39">
        <v>3440</v>
      </c>
      <c r="B39" t="s">
        <v>1</v>
      </c>
      <c r="C39"/>
      <c r="D39" s="11">
        <v>55019.07</v>
      </c>
      <c r="E39"/>
      <c r="F39" s="19">
        <v>40000</v>
      </c>
      <c r="G39"/>
      <c r="H39" s="11">
        <v>38827.79</v>
      </c>
      <c r="I39" s="4"/>
    </row>
    <row r="40" spans="1:9" x14ac:dyDescent="0.25">
      <c r="A40" s="1"/>
      <c r="B40" s="1" t="s">
        <v>115</v>
      </c>
      <c r="C40" s="1"/>
      <c r="D40" s="4">
        <f>SUM(D30:D39)</f>
        <v>643958.06999999995</v>
      </c>
      <c r="E40" s="20"/>
      <c r="F40" s="20">
        <f>SUM(F30:F39)</f>
        <v>385000</v>
      </c>
      <c r="G40" s="1"/>
      <c r="H40" s="20">
        <f>SUM(H30:H39)</f>
        <v>503286.79</v>
      </c>
      <c r="I40" s="9"/>
    </row>
    <row r="41" spans="1:9" x14ac:dyDescent="0.25">
      <c r="D41" s="3"/>
      <c r="F41" s="19"/>
      <c r="I41" s="9"/>
    </row>
    <row r="42" spans="1:9" x14ac:dyDescent="0.25">
      <c r="A42" s="1"/>
      <c r="B42" s="1" t="s">
        <v>116</v>
      </c>
      <c r="C42" s="1"/>
      <c r="D42" s="3"/>
      <c r="E42" s="1"/>
      <c r="F42" s="19"/>
      <c r="G42" s="1"/>
      <c r="I42" s="9"/>
    </row>
    <row r="43" spans="1:9" x14ac:dyDescent="0.25">
      <c r="A43">
        <v>3920</v>
      </c>
      <c r="B43" t="s">
        <v>100</v>
      </c>
      <c r="D43" s="3">
        <v>306720</v>
      </c>
      <c r="F43" s="19">
        <v>240000</v>
      </c>
      <c r="H43" s="3">
        <v>194180</v>
      </c>
      <c r="I43" s="9"/>
    </row>
    <row r="44" spans="1:9" x14ac:dyDescent="0.25">
      <c r="A44">
        <v>3930</v>
      </c>
      <c r="B44" t="s">
        <v>101</v>
      </c>
      <c r="D44" s="3">
        <v>1539253</v>
      </c>
      <c r="F44" s="19">
        <v>1170000</v>
      </c>
      <c r="H44" s="3">
        <v>823125</v>
      </c>
      <c r="I44" s="9"/>
    </row>
    <row r="45" spans="1:9" s="1" customFormat="1" x14ac:dyDescent="0.25">
      <c r="B45" s="1" t="s">
        <v>117</v>
      </c>
      <c r="D45" s="4">
        <f>SUM(D43:D44)</f>
        <v>1845973</v>
      </c>
      <c r="E45" s="20"/>
      <c r="F45" s="20">
        <f>SUM(F43:F44)</f>
        <v>1410000</v>
      </c>
      <c r="H45" s="20">
        <f t="shared" ref="H45" si="2">SUM(H43:H44)</f>
        <v>1017305</v>
      </c>
      <c r="I45" s="16"/>
    </row>
    <row r="46" spans="1:9" s="1" customFormat="1" x14ac:dyDescent="0.25">
      <c r="D46" s="4"/>
      <c r="F46" s="20"/>
      <c r="H46" s="4"/>
      <c r="I46" s="16"/>
    </row>
    <row r="47" spans="1:9" s="1" customFormat="1" x14ac:dyDescent="0.25">
      <c r="B47" s="1" t="s">
        <v>118</v>
      </c>
      <c r="D47" s="4"/>
      <c r="F47" s="20"/>
      <c r="H47" s="4"/>
      <c r="I47" s="16"/>
    </row>
    <row r="48" spans="1:9" s="1" customFormat="1" x14ac:dyDescent="0.25">
      <c r="A48">
        <v>3940</v>
      </c>
      <c r="B48" t="s">
        <v>178</v>
      </c>
      <c r="D48" s="4">
        <v>0</v>
      </c>
      <c r="F48" s="21">
        <v>10000</v>
      </c>
      <c r="H48" s="11">
        <v>9000</v>
      </c>
      <c r="I48" s="16"/>
    </row>
    <row r="49" spans="1:9" s="1" customFormat="1" x14ac:dyDescent="0.25">
      <c r="A49"/>
      <c r="B49" s="1" t="s">
        <v>119</v>
      </c>
      <c r="D49" s="4">
        <f>SUM(D48)</f>
        <v>0</v>
      </c>
      <c r="E49" s="20"/>
      <c r="F49" s="20">
        <f>SUM(F48)</f>
        <v>10000</v>
      </c>
      <c r="H49" s="20">
        <f t="shared" ref="H49" si="3">SUM(H48)</f>
        <v>9000</v>
      </c>
      <c r="I49" s="16"/>
    </row>
    <row r="50" spans="1:9" x14ac:dyDescent="0.25">
      <c r="D50" s="3"/>
      <c r="F50" s="19"/>
      <c r="I50" s="9"/>
    </row>
    <row r="51" spans="1:9" s="1" customFormat="1" x14ac:dyDescent="0.25">
      <c r="A51"/>
      <c r="B51" s="1" t="s">
        <v>196</v>
      </c>
      <c r="C51"/>
      <c r="D51" s="4"/>
      <c r="E51"/>
      <c r="F51" s="19"/>
      <c r="G51"/>
      <c r="H51" s="4"/>
      <c r="I51" s="16"/>
    </row>
    <row r="52" spans="1:9" x14ac:dyDescent="0.25">
      <c r="A52">
        <v>3964</v>
      </c>
      <c r="B52" t="s">
        <v>174</v>
      </c>
      <c r="D52" s="3">
        <v>105600</v>
      </c>
      <c r="F52" s="19">
        <v>115000</v>
      </c>
      <c r="H52" s="3">
        <v>113783</v>
      </c>
      <c r="I52" s="9"/>
    </row>
    <row r="53" spans="1:9" s="1" customFormat="1" x14ac:dyDescent="0.25">
      <c r="A53">
        <v>3966</v>
      </c>
      <c r="B53" t="s">
        <v>189</v>
      </c>
      <c r="C53"/>
      <c r="D53" s="11">
        <v>168300</v>
      </c>
      <c r="E53"/>
      <c r="F53" s="19">
        <v>115000</v>
      </c>
      <c r="G53"/>
      <c r="H53" s="11">
        <v>111300</v>
      </c>
      <c r="I53" s="16"/>
    </row>
    <row r="54" spans="1:9" x14ac:dyDescent="0.25">
      <c r="A54" s="1"/>
      <c r="B54" s="1" t="s">
        <v>197</v>
      </c>
      <c r="C54" s="1"/>
      <c r="D54" s="4">
        <f>SUM(D52:D53)</f>
        <v>273900</v>
      </c>
      <c r="E54" s="20"/>
      <c r="F54" s="20">
        <f>SUM(F52:F53)</f>
        <v>230000</v>
      </c>
      <c r="G54" s="1"/>
      <c r="H54" s="20">
        <f>SUM(H52:H53)</f>
        <v>225083</v>
      </c>
      <c r="I54" s="3"/>
    </row>
    <row r="55" spans="1:9" s="1" customFormat="1" x14ac:dyDescent="0.25">
      <c r="A55"/>
      <c r="B55"/>
      <c r="C55"/>
      <c r="D55" s="4"/>
      <c r="E55"/>
      <c r="F55" s="19"/>
      <c r="G55"/>
      <c r="H55" s="4"/>
      <c r="I55" s="4"/>
    </row>
    <row r="56" spans="1:9" x14ac:dyDescent="0.25">
      <c r="A56" s="1"/>
      <c r="B56" s="1" t="s">
        <v>120</v>
      </c>
      <c r="C56" s="1"/>
      <c r="D56" s="3"/>
      <c r="E56" s="1"/>
      <c r="F56" s="19"/>
      <c r="G56" s="1"/>
      <c r="I56" s="3"/>
    </row>
    <row r="57" spans="1:9" x14ac:dyDescent="0.25">
      <c r="A57">
        <v>3991</v>
      </c>
      <c r="B57" t="s">
        <v>176</v>
      </c>
      <c r="D57" s="3">
        <v>36060</v>
      </c>
      <c r="F57" s="19">
        <v>30000</v>
      </c>
      <c r="H57" s="3">
        <v>30640</v>
      </c>
      <c r="I57" s="11"/>
    </row>
    <row r="58" spans="1:9" x14ac:dyDescent="0.25">
      <c r="A58" s="1"/>
      <c r="B58" s="1" t="s">
        <v>121</v>
      </c>
      <c r="C58" s="1"/>
      <c r="D58" s="4">
        <f>SUM(D57)</f>
        <v>36060</v>
      </c>
      <c r="E58" s="20"/>
      <c r="F58" s="20">
        <f>SUM(F57:F57)</f>
        <v>30000</v>
      </c>
      <c r="G58" s="1"/>
      <c r="H58" s="20">
        <f t="shared" ref="H58" si="4">SUM(H57:H57)</f>
        <v>30640</v>
      </c>
      <c r="I58" s="3"/>
    </row>
    <row r="59" spans="1:9" x14ac:dyDescent="0.25">
      <c r="D59" s="3"/>
      <c r="F59" s="19"/>
      <c r="I59" s="3"/>
    </row>
    <row r="60" spans="1:9" x14ac:dyDescent="0.25">
      <c r="A60" s="1"/>
      <c r="B60" s="1" t="s">
        <v>152</v>
      </c>
      <c r="D60" s="20">
        <f>D12+D18+D27+D40+D45+D49+D54+D58</f>
        <v>3714281.07</v>
      </c>
      <c r="E60" s="20"/>
      <c r="F60" s="20">
        <f>F12+F18+F27+F40+F45+F49+F54+F58</f>
        <v>2707000</v>
      </c>
      <c r="H60" s="20">
        <f>H12+H18+H27+H40+H45+H49+H54+H58</f>
        <v>2334580.79</v>
      </c>
      <c r="I60" s="3"/>
    </row>
    <row r="61" spans="1:9" s="1" customFormat="1" x14ac:dyDescent="0.25">
      <c r="C61"/>
      <c r="D61" s="4"/>
      <c r="E61"/>
      <c r="F61" s="19"/>
      <c r="G61"/>
      <c r="H61" s="4"/>
      <c r="I61" s="4"/>
    </row>
    <row r="62" spans="1:9" x14ac:dyDescent="0.25">
      <c r="B62" s="1" t="s">
        <v>122</v>
      </c>
      <c r="D62" s="3"/>
      <c r="F62" s="19"/>
      <c r="I62" s="3"/>
    </row>
    <row r="63" spans="1:9" s="1" customFormat="1" x14ac:dyDescent="0.25">
      <c r="A63">
        <v>4300</v>
      </c>
      <c r="B63" t="s">
        <v>79</v>
      </c>
      <c r="C63"/>
      <c r="D63" s="11">
        <v>132476.79999999999</v>
      </c>
      <c r="E63"/>
      <c r="F63" s="19">
        <v>40000</v>
      </c>
      <c r="G63"/>
      <c r="H63" s="11">
        <v>49444</v>
      </c>
      <c r="I63" s="4"/>
    </row>
    <row r="64" spans="1:9" x14ac:dyDescent="0.25">
      <c r="A64">
        <v>4301</v>
      </c>
      <c r="B64" t="s">
        <v>78</v>
      </c>
      <c r="D64" s="11">
        <v>11045</v>
      </c>
      <c r="F64" s="19">
        <v>13000</v>
      </c>
      <c r="H64" s="3">
        <v>11715</v>
      </c>
      <c r="I64" s="9"/>
    </row>
    <row r="65" spans="1:9" s="1" customFormat="1" x14ac:dyDescent="0.25">
      <c r="A65">
        <v>4302</v>
      </c>
      <c r="B65" t="s">
        <v>84</v>
      </c>
      <c r="C65"/>
      <c r="D65" s="11">
        <v>4967.5</v>
      </c>
      <c r="E65"/>
      <c r="F65" s="19"/>
      <c r="G65"/>
      <c r="H65" s="11">
        <v>1592</v>
      </c>
      <c r="I65" s="16"/>
    </row>
    <row r="66" spans="1:9" x14ac:dyDescent="0.25">
      <c r="A66">
        <v>4303</v>
      </c>
      <c r="B66" t="s">
        <v>10</v>
      </c>
      <c r="D66" s="11">
        <v>63510</v>
      </c>
      <c r="F66" s="19">
        <v>40000</v>
      </c>
      <c r="H66" s="3">
        <v>27429</v>
      </c>
      <c r="I66" s="9"/>
    </row>
    <row r="67" spans="1:9" x14ac:dyDescent="0.25">
      <c r="A67">
        <v>4304</v>
      </c>
      <c r="B67" t="s">
        <v>172</v>
      </c>
      <c r="D67" s="11">
        <v>344</v>
      </c>
      <c r="F67" s="19"/>
      <c r="I67" s="4"/>
    </row>
    <row r="68" spans="1:9" x14ac:dyDescent="0.25">
      <c r="A68">
        <v>4305</v>
      </c>
      <c r="B68" t="s">
        <v>163</v>
      </c>
      <c r="D68" s="11">
        <v>11180</v>
      </c>
      <c r="F68" s="19">
        <v>4000</v>
      </c>
      <c r="H68" s="3">
        <f>807+4650.5</f>
        <v>5457.5</v>
      </c>
      <c r="I68" s="4"/>
    </row>
    <row r="69" spans="1:9" x14ac:dyDescent="0.25">
      <c r="A69">
        <v>4314</v>
      </c>
      <c r="B69" t="s">
        <v>174</v>
      </c>
      <c r="D69" s="11">
        <v>19031.900000000001</v>
      </c>
      <c r="F69" s="19">
        <v>20000</v>
      </c>
      <c r="H69" s="3">
        <v>20619.7</v>
      </c>
      <c r="I69" s="9"/>
    </row>
    <row r="70" spans="1:9" x14ac:dyDescent="0.25">
      <c r="A70">
        <v>4316</v>
      </c>
      <c r="B70" t="s">
        <v>190</v>
      </c>
      <c r="D70" s="11">
        <v>73601.600000000006</v>
      </c>
      <c r="F70" s="19">
        <v>60000</v>
      </c>
      <c r="H70" s="3">
        <v>53599.4</v>
      </c>
      <c r="I70" s="9"/>
    </row>
    <row r="71" spans="1:9" x14ac:dyDescent="0.25">
      <c r="A71" s="1"/>
      <c r="B71" s="1" t="s">
        <v>123</v>
      </c>
      <c r="C71" s="1"/>
      <c r="D71" s="4">
        <f>SUM(D63:D70)</f>
        <v>316156.79999999999</v>
      </c>
      <c r="E71" s="20"/>
      <c r="F71" s="20">
        <f>SUM(F63:F70)</f>
        <v>177000</v>
      </c>
      <c r="G71" s="1"/>
      <c r="H71" s="20">
        <f>SUM(H63:H70)</f>
        <v>169856.6</v>
      </c>
      <c r="I71" s="9"/>
    </row>
    <row r="72" spans="1:9" x14ac:dyDescent="0.25">
      <c r="D72" s="3"/>
      <c r="F72" s="19"/>
      <c r="I72" s="9"/>
    </row>
    <row r="73" spans="1:9" x14ac:dyDescent="0.25">
      <c r="A73" s="1"/>
      <c r="B73" s="1" t="s">
        <v>124</v>
      </c>
      <c r="C73" s="1"/>
      <c r="D73" s="3"/>
      <c r="E73" s="1"/>
      <c r="F73" s="19"/>
      <c r="G73" s="1"/>
      <c r="I73" s="9"/>
    </row>
    <row r="74" spans="1:9" x14ac:dyDescent="0.25">
      <c r="A74">
        <v>4410</v>
      </c>
      <c r="B74" t="s">
        <v>9</v>
      </c>
      <c r="D74" s="3">
        <v>38243.82</v>
      </c>
      <c r="F74" s="19">
        <v>30000</v>
      </c>
      <c r="H74" s="3">
        <v>27403.06</v>
      </c>
      <c r="I74" s="9"/>
    </row>
    <row r="75" spans="1:9" x14ac:dyDescent="0.25">
      <c r="A75">
        <v>4411</v>
      </c>
      <c r="B75" t="s">
        <v>105</v>
      </c>
      <c r="D75" s="3">
        <v>2030.35</v>
      </c>
      <c r="F75" s="19">
        <v>5000</v>
      </c>
      <c r="H75" s="3">
        <v>4199</v>
      </c>
      <c r="I75" s="15"/>
    </row>
    <row r="76" spans="1:9" x14ac:dyDescent="0.25">
      <c r="A76" s="1"/>
      <c r="B76" s="1" t="s">
        <v>125</v>
      </c>
      <c r="C76" s="1"/>
      <c r="D76" s="4">
        <f>SUM(D74:D75)</f>
        <v>40274.17</v>
      </c>
      <c r="E76" s="20"/>
      <c r="F76" s="20">
        <f>SUM(F74:F75)</f>
        <v>35000</v>
      </c>
      <c r="G76" s="1"/>
      <c r="H76" s="20">
        <f>SUM(H74:H75)</f>
        <v>31602.06</v>
      </c>
      <c r="I76" s="15"/>
    </row>
    <row r="77" spans="1:9" s="1" customFormat="1" x14ac:dyDescent="0.25">
      <c r="A77"/>
      <c r="B77"/>
      <c r="C77"/>
      <c r="D77" s="4"/>
      <c r="E77"/>
      <c r="F77" s="19"/>
      <c r="G77"/>
      <c r="H77" s="4"/>
      <c r="I77" s="16"/>
    </row>
    <row r="78" spans="1:9" x14ac:dyDescent="0.25">
      <c r="A78" s="1"/>
      <c r="B78" s="1" t="s">
        <v>126</v>
      </c>
      <c r="C78" s="1"/>
      <c r="D78" s="3"/>
      <c r="E78" s="1"/>
      <c r="F78" s="19"/>
      <c r="G78" s="1"/>
      <c r="I78" s="15"/>
    </row>
    <row r="79" spans="1:9" s="1" customFormat="1" x14ac:dyDescent="0.25">
      <c r="A79">
        <v>4458</v>
      </c>
      <c r="B79" t="s">
        <v>215</v>
      </c>
      <c r="C79"/>
      <c r="D79" s="11">
        <v>42233.09</v>
      </c>
      <c r="E79"/>
      <c r="F79" s="19">
        <v>20000</v>
      </c>
      <c r="G79"/>
      <c r="H79" s="11">
        <v>11844.02</v>
      </c>
      <c r="I79" s="16"/>
    </row>
    <row r="80" spans="1:9" x14ac:dyDescent="0.25">
      <c r="A80">
        <v>4452</v>
      </c>
      <c r="B80" t="s">
        <v>104</v>
      </c>
      <c r="D80" s="11">
        <v>27592.53</v>
      </c>
      <c r="F80" s="19">
        <v>30000</v>
      </c>
      <c r="H80" s="11">
        <v>17632.990000000002</v>
      </c>
      <c r="I80" s="9"/>
    </row>
    <row r="81" spans="1:9" x14ac:dyDescent="0.25">
      <c r="A81">
        <v>4453</v>
      </c>
      <c r="B81" t="s">
        <v>5</v>
      </c>
      <c r="D81" s="11">
        <v>102782.5</v>
      </c>
      <c r="F81" s="19">
        <v>50000</v>
      </c>
      <c r="H81" s="11">
        <v>39072.120000000003</v>
      </c>
      <c r="I81" s="9"/>
    </row>
    <row r="82" spans="1:9" s="1" customFormat="1" x14ac:dyDescent="0.25">
      <c r="A82">
        <v>4454</v>
      </c>
      <c r="B82" t="s">
        <v>8</v>
      </c>
      <c r="C82"/>
      <c r="D82" s="11">
        <v>3050.2</v>
      </c>
      <c r="E82"/>
      <c r="F82" s="19">
        <v>5000</v>
      </c>
      <c r="G82"/>
      <c r="H82" s="11">
        <v>2706</v>
      </c>
      <c r="I82" s="16"/>
    </row>
    <row r="83" spans="1:9" x14ac:dyDescent="0.25">
      <c r="A83">
        <v>4455</v>
      </c>
      <c r="B83" t="s">
        <v>160</v>
      </c>
      <c r="D83" s="11">
        <v>9554.9</v>
      </c>
      <c r="F83" s="19">
        <v>7000</v>
      </c>
      <c r="H83" s="11">
        <v>6363.91</v>
      </c>
      <c r="I83" s="9"/>
    </row>
    <row r="84" spans="1:9" s="1" customFormat="1" x14ac:dyDescent="0.25">
      <c r="A84">
        <v>4456</v>
      </c>
      <c r="B84" t="s">
        <v>161</v>
      </c>
      <c r="C84"/>
      <c r="D84" s="11">
        <v>20479.169999999998</v>
      </c>
      <c r="E84"/>
      <c r="F84" s="19">
        <v>25000</v>
      </c>
      <c r="G84"/>
      <c r="H84" s="11">
        <v>13044.8</v>
      </c>
      <c r="I84" s="16"/>
    </row>
    <row r="85" spans="1:9" x14ac:dyDescent="0.25">
      <c r="A85" s="1"/>
      <c r="B85" s="1" t="s">
        <v>127</v>
      </c>
      <c r="C85" s="1"/>
      <c r="D85" s="20">
        <f t="shared" ref="D85:E85" si="5">SUM(D79:D84)</f>
        <v>205692.39</v>
      </c>
      <c r="E85" s="20">
        <f t="shared" si="5"/>
        <v>0</v>
      </c>
      <c r="F85" s="20">
        <f>SUM(F79:F84)</f>
        <v>137000</v>
      </c>
      <c r="G85" s="1"/>
      <c r="H85" s="20">
        <f>SUM(H79:H84)</f>
        <v>90663.840000000011</v>
      </c>
      <c r="I85" s="9"/>
    </row>
    <row r="86" spans="1:9" x14ac:dyDescent="0.25">
      <c r="A86" s="1"/>
      <c r="B86" s="1"/>
      <c r="C86" s="1"/>
      <c r="D86" s="19"/>
      <c r="E86" s="19"/>
      <c r="F86" s="19"/>
      <c r="G86" s="1"/>
      <c r="I86" s="9"/>
    </row>
    <row r="87" spans="1:9" x14ac:dyDescent="0.25">
      <c r="A87" s="1"/>
      <c r="B87" s="1" t="s">
        <v>142</v>
      </c>
      <c r="C87" s="1"/>
      <c r="D87" s="20">
        <f t="shared" ref="D87:E87" si="6">D71+D76+D85</f>
        <v>562123.36</v>
      </c>
      <c r="E87" s="20">
        <f t="shared" si="6"/>
        <v>0</v>
      </c>
      <c r="F87" s="20">
        <f>F71+F76+F85</f>
        <v>349000</v>
      </c>
      <c r="G87" s="1"/>
      <c r="H87" s="20">
        <f>H71+H76+H85</f>
        <v>292122.5</v>
      </c>
      <c r="I87" s="9"/>
    </row>
    <row r="88" spans="1:9" x14ac:dyDescent="0.25">
      <c r="A88" s="1"/>
      <c r="B88" s="1"/>
      <c r="C88" s="1"/>
      <c r="D88" s="19"/>
      <c r="E88" s="19"/>
      <c r="F88" s="19"/>
      <c r="G88" s="1"/>
      <c r="I88" s="9"/>
    </row>
    <row r="89" spans="1:9" x14ac:dyDescent="0.25">
      <c r="A89" s="1"/>
      <c r="B89" s="1" t="s">
        <v>62</v>
      </c>
      <c r="C89" s="1"/>
      <c r="D89" s="20">
        <f t="shared" ref="D89:E89" si="7">D60-D87</f>
        <v>3152157.71</v>
      </c>
      <c r="E89" s="20">
        <f t="shared" si="7"/>
        <v>0</v>
      </c>
      <c r="F89" s="20">
        <f>F60-F87</f>
        <v>2358000</v>
      </c>
      <c r="G89" s="1"/>
      <c r="H89" s="20">
        <f>H60-H87</f>
        <v>2042458.29</v>
      </c>
      <c r="I89" s="9"/>
    </row>
    <row r="90" spans="1:9" x14ac:dyDescent="0.25">
      <c r="D90" s="3"/>
      <c r="F90" s="19"/>
      <c r="I90" s="9"/>
    </row>
    <row r="91" spans="1:9" x14ac:dyDescent="0.25">
      <c r="A91" s="1"/>
      <c r="B91" s="1" t="s">
        <v>128</v>
      </c>
      <c r="C91" s="1"/>
      <c r="D91" s="3"/>
      <c r="E91" s="1"/>
      <c r="F91" s="19"/>
      <c r="G91" s="1"/>
      <c r="I91" s="9"/>
    </row>
    <row r="92" spans="1:9" x14ac:dyDescent="0.25">
      <c r="A92">
        <v>5000</v>
      </c>
      <c r="B92" t="s">
        <v>65</v>
      </c>
      <c r="D92" s="3">
        <f>1838828.01-32885-5476.94+8176</f>
        <v>1808642.07</v>
      </c>
      <c r="F92" s="19">
        <v>1400000</v>
      </c>
      <c r="H92" s="3">
        <f>971456.45+6551.39</f>
        <v>978007.84</v>
      </c>
      <c r="I92" s="9"/>
    </row>
    <row r="93" spans="1:9" s="1" customFormat="1" x14ac:dyDescent="0.25">
      <c r="A93">
        <v>5180</v>
      </c>
      <c r="B93" t="s">
        <v>168</v>
      </c>
      <c r="C93"/>
      <c r="D93" s="11">
        <v>183784.54</v>
      </c>
      <c r="E93"/>
      <c r="F93" s="19">
        <v>142800</v>
      </c>
      <c r="G93"/>
      <c r="H93" s="11">
        <f>84368.1+20733.5</f>
        <v>105101.6</v>
      </c>
      <c r="I93" s="16"/>
    </row>
    <row r="94" spans="1:9" s="1" customFormat="1" x14ac:dyDescent="0.25">
      <c r="A94">
        <v>5300</v>
      </c>
      <c r="B94" t="s">
        <v>151</v>
      </c>
      <c r="C94"/>
      <c r="D94" s="11">
        <v>52500</v>
      </c>
      <c r="E94"/>
      <c r="F94" s="19">
        <v>52500</v>
      </c>
      <c r="G94"/>
      <c r="H94" s="11">
        <v>52000</v>
      </c>
      <c r="I94" s="16"/>
    </row>
    <row r="95" spans="1:9" s="1" customFormat="1" x14ac:dyDescent="0.25">
      <c r="A95">
        <v>5400</v>
      </c>
      <c r="B95" t="s">
        <v>182</v>
      </c>
      <c r="C95"/>
      <c r="D95" s="11">
        <v>93586.23</v>
      </c>
      <c r="E95"/>
      <c r="F95" s="19">
        <v>197400</v>
      </c>
      <c r="G95"/>
      <c r="H95" s="11">
        <f>13496.54+11812.17</f>
        <v>25308.71</v>
      </c>
      <c r="I95" s="16"/>
    </row>
    <row r="96" spans="1:9" s="1" customFormat="1" x14ac:dyDescent="0.25">
      <c r="A96">
        <v>5410</v>
      </c>
      <c r="B96" t="s">
        <v>217</v>
      </c>
      <c r="C96"/>
      <c r="D96" s="11">
        <v>25842.240000000002</v>
      </c>
      <c r="E96"/>
      <c r="F96" s="19">
        <v>20135</v>
      </c>
      <c r="G96"/>
      <c r="H96" s="4"/>
      <c r="I96" s="16"/>
    </row>
    <row r="97" spans="1:9" s="1" customFormat="1" x14ac:dyDescent="0.25">
      <c r="A97">
        <v>5300</v>
      </c>
      <c r="B97" t="s">
        <v>216</v>
      </c>
      <c r="C97"/>
      <c r="D97" s="11">
        <v>53000</v>
      </c>
      <c r="E97"/>
      <c r="F97" s="19">
        <v>15000</v>
      </c>
      <c r="G97"/>
      <c r="H97" s="4"/>
      <c r="I97" s="16"/>
    </row>
    <row r="98" spans="1:9" s="1" customFormat="1" x14ac:dyDescent="0.25">
      <c r="A98">
        <v>6870</v>
      </c>
      <c r="B98" t="s">
        <v>15</v>
      </c>
      <c r="C98"/>
      <c r="D98" s="11">
        <v>14700</v>
      </c>
      <c r="E98"/>
      <c r="F98" s="19">
        <v>50000</v>
      </c>
      <c r="G98"/>
      <c r="H98" s="11">
        <v>44955.14</v>
      </c>
      <c r="I98" s="16"/>
    </row>
    <row r="99" spans="1:9" s="1" customFormat="1" x14ac:dyDescent="0.25">
      <c r="B99" s="1" t="s">
        <v>144</v>
      </c>
      <c r="D99" s="20">
        <f t="shared" ref="D99:E99" si="8">SUM(D92:D98)</f>
        <v>2232055.0800000005</v>
      </c>
      <c r="E99" s="20">
        <f t="shared" si="8"/>
        <v>0</v>
      </c>
      <c r="F99" s="20">
        <f>SUM(F92:F98)</f>
        <v>1877835</v>
      </c>
      <c r="H99" s="20">
        <f>SUM(H92:H98)</f>
        <v>1205373.2899999998</v>
      </c>
      <c r="I99" s="16"/>
    </row>
    <row r="100" spans="1:9" x14ac:dyDescent="0.25">
      <c r="D100" s="4"/>
      <c r="F100" s="19"/>
      <c r="H100" s="4"/>
      <c r="I100" s="9"/>
    </row>
    <row r="101" spans="1:9" s="1" customFormat="1" x14ac:dyDescent="0.25">
      <c r="A101"/>
      <c r="B101" s="1" t="s">
        <v>218</v>
      </c>
      <c r="C101"/>
      <c r="D101" s="4"/>
      <c r="E101"/>
      <c r="F101" s="19"/>
      <c r="G101"/>
      <c r="H101" s="4"/>
      <c r="I101" s="9"/>
    </row>
    <row r="102" spans="1:9" x14ac:dyDescent="0.25">
      <c r="A102">
        <v>6360</v>
      </c>
      <c r="B102" t="s">
        <v>219</v>
      </c>
      <c r="D102" s="11">
        <v>36978.75</v>
      </c>
      <c r="F102" s="19">
        <v>38000</v>
      </c>
      <c r="H102" s="4"/>
      <c r="I102" s="9"/>
    </row>
    <row r="103" spans="1:9" x14ac:dyDescent="0.25">
      <c r="B103" s="1" t="s">
        <v>222</v>
      </c>
      <c r="D103" s="20">
        <f t="shared" ref="D103:E103" si="9">SUM(D102)</f>
        <v>36978.75</v>
      </c>
      <c r="E103" s="20">
        <f t="shared" si="9"/>
        <v>0</v>
      </c>
      <c r="F103" s="20">
        <f>SUM(F102)</f>
        <v>38000</v>
      </c>
      <c r="H103" s="4"/>
      <c r="I103" s="9"/>
    </row>
    <row r="104" spans="1:9" x14ac:dyDescent="0.25">
      <c r="D104" s="4"/>
      <c r="F104" s="19"/>
      <c r="H104" s="4"/>
      <c r="I104" s="9"/>
    </row>
    <row r="105" spans="1:9" x14ac:dyDescent="0.25">
      <c r="A105" s="1"/>
      <c r="B105" s="1" t="s">
        <v>131</v>
      </c>
      <c r="C105" s="1"/>
      <c r="D105" s="3"/>
      <c r="E105" s="1"/>
      <c r="F105" s="19"/>
      <c r="G105" s="1"/>
      <c r="I105" s="9"/>
    </row>
    <row r="106" spans="1:9" x14ac:dyDescent="0.25">
      <c r="A106">
        <v>6540</v>
      </c>
      <c r="B106" t="s">
        <v>27</v>
      </c>
      <c r="D106" s="11">
        <v>354.8</v>
      </c>
      <c r="F106" s="19"/>
      <c r="H106" s="4"/>
      <c r="I106" s="16"/>
    </row>
    <row r="107" spans="1:9" s="1" customFormat="1" x14ac:dyDescent="0.25">
      <c r="A107">
        <v>6541</v>
      </c>
      <c r="B107" t="s">
        <v>12</v>
      </c>
      <c r="C107"/>
      <c r="D107" s="11">
        <v>18001.599999999999</v>
      </c>
      <c r="E107"/>
      <c r="F107" s="19">
        <v>25000</v>
      </c>
      <c r="G107"/>
      <c r="H107" s="3">
        <v>30607.9</v>
      </c>
      <c r="I107" s="15"/>
    </row>
    <row r="108" spans="1:9" x14ac:dyDescent="0.25">
      <c r="A108">
        <v>6545</v>
      </c>
      <c r="B108" t="s">
        <v>26</v>
      </c>
      <c r="D108" s="11">
        <v>15855</v>
      </c>
      <c r="F108" s="19">
        <v>25000</v>
      </c>
      <c r="H108" s="3">
        <v>4990.01</v>
      </c>
      <c r="I108" s="15"/>
    </row>
    <row r="109" spans="1:9" s="1" customFormat="1" x14ac:dyDescent="0.25">
      <c r="A109">
        <v>6580</v>
      </c>
      <c r="B109" t="s">
        <v>77</v>
      </c>
      <c r="C109"/>
      <c r="D109" s="11">
        <v>2182135</v>
      </c>
      <c r="E109"/>
      <c r="F109" s="19">
        <v>50000</v>
      </c>
      <c r="G109"/>
      <c r="H109" s="3">
        <v>154417.47</v>
      </c>
      <c r="I109" s="16"/>
    </row>
    <row r="110" spans="1:9" x14ac:dyDescent="0.25">
      <c r="A110">
        <v>6585</v>
      </c>
      <c r="B110" t="s">
        <v>184</v>
      </c>
      <c r="D110" s="11">
        <v>8622.23</v>
      </c>
      <c r="F110" s="19">
        <v>40000</v>
      </c>
      <c r="H110" s="3">
        <v>17124.25</v>
      </c>
      <c r="I110" s="16"/>
    </row>
    <row r="111" spans="1:9" x14ac:dyDescent="0.25">
      <c r="A111">
        <v>6770</v>
      </c>
      <c r="B111" t="s">
        <v>106</v>
      </c>
      <c r="D111" s="11">
        <v>4424</v>
      </c>
      <c r="F111" s="19">
        <v>4000</v>
      </c>
      <c r="H111" s="3">
        <v>929.56</v>
      </c>
      <c r="I111" s="9"/>
    </row>
    <row r="112" spans="1:9" x14ac:dyDescent="0.25">
      <c r="A112" s="1"/>
      <c r="B112" s="1" t="s">
        <v>132</v>
      </c>
      <c r="C112" s="1"/>
      <c r="D112" s="20">
        <f t="shared" ref="D112:E112" si="10">SUM(D106:D111)</f>
        <v>2229392.63</v>
      </c>
      <c r="E112" s="20">
        <f t="shared" si="10"/>
        <v>0</v>
      </c>
      <c r="F112" s="20">
        <f>SUM(F106:F111)</f>
        <v>144000</v>
      </c>
      <c r="G112" s="1"/>
      <c r="H112" s="20">
        <f t="shared" ref="H112" si="11">SUM(H106:H111)</f>
        <v>208069.19</v>
      </c>
      <c r="I112" s="16"/>
    </row>
    <row r="113" spans="1:9" x14ac:dyDescent="0.25">
      <c r="D113" s="3"/>
      <c r="F113" s="19"/>
      <c r="I113" s="16"/>
    </row>
    <row r="114" spans="1:9" x14ac:dyDescent="0.25">
      <c r="A114" s="1"/>
      <c r="B114" s="1" t="s">
        <v>129</v>
      </c>
      <c r="C114" s="1"/>
      <c r="D114" s="4"/>
      <c r="E114" s="1"/>
      <c r="F114" s="19"/>
      <c r="G114" s="1"/>
      <c r="H114" s="4"/>
      <c r="I114" s="16"/>
    </row>
    <row r="115" spans="1:9" x14ac:dyDescent="0.25">
      <c r="A115">
        <v>6860</v>
      </c>
      <c r="B115" t="s">
        <v>13</v>
      </c>
      <c r="D115" s="3">
        <f>36870.71+2400</f>
        <v>39270.71</v>
      </c>
      <c r="F115" s="19">
        <v>50000</v>
      </c>
      <c r="H115" s="3">
        <v>32165.45</v>
      </c>
      <c r="I115" s="9"/>
    </row>
    <row r="116" spans="1:9" s="1" customFormat="1" x14ac:dyDescent="0.25">
      <c r="A116">
        <v>6861</v>
      </c>
      <c r="B116" t="s">
        <v>14</v>
      </c>
      <c r="C116"/>
      <c r="D116" s="3"/>
      <c r="E116"/>
      <c r="F116" s="19">
        <v>5000</v>
      </c>
      <c r="G116"/>
      <c r="H116" s="3">
        <v>2900</v>
      </c>
      <c r="I116" s="9"/>
    </row>
    <row r="117" spans="1:9" s="1" customFormat="1" x14ac:dyDescent="0.25">
      <c r="B117" s="1" t="s">
        <v>130</v>
      </c>
      <c r="D117" s="20">
        <f t="shared" ref="D117:E117" si="12">SUM(D115:D116)</f>
        <v>39270.71</v>
      </c>
      <c r="E117" s="20">
        <f t="shared" si="12"/>
        <v>0</v>
      </c>
      <c r="F117" s="20">
        <f>SUM(F115:F116)</f>
        <v>55000</v>
      </c>
      <c r="H117" s="20">
        <f t="shared" ref="H117" si="13">SUM(H115:H116)</f>
        <v>35065.449999999997</v>
      </c>
      <c r="I117" s="9"/>
    </row>
    <row r="118" spans="1:9" x14ac:dyDescent="0.25">
      <c r="D118" s="3"/>
      <c r="F118" s="19"/>
      <c r="I118" s="9"/>
    </row>
    <row r="119" spans="1:9" x14ac:dyDescent="0.25">
      <c r="A119" s="1"/>
      <c r="B119" s="1" t="s">
        <v>138</v>
      </c>
      <c r="C119" s="1"/>
      <c r="D119" s="3"/>
      <c r="E119" s="1"/>
      <c r="F119" s="19"/>
      <c r="G119" s="1"/>
      <c r="I119" s="9"/>
    </row>
    <row r="120" spans="1:9" s="1" customFormat="1" x14ac:dyDescent="0.25">
      <c r="A120">
        <v>6300</v>
      </c>
      <c r="B120" t="s">
        <v>11</v>
      </c>
      <c r="C120"/>
      <c r="D120" s="3">
        <v>36000</v>
      </c>
      <c r="E120"/>
      <c r="F120" s="19">
        <v>30000</v>
      </c>
      <c r="G120"/>
      <c r="H120" s="3">
        <v>42740</v>
      </c>
      <c r="I120" s="9"/>
    </row>
    <row r="121" spans="1:9" x14ac:dyDescent="0.25">
      <c r="A121">
        <v>6800</v>
      </c>
      <c r="B121" t="s">
        <v>20</v>
      </c>
      <c r="D121" s="11">
        <v>157814.93</v>
      </c>
      <c r="F121" s="19">
        <v>40000</v>
      </c>
      <c r="H121" s="11">
        <v>65648.509999999995</v>
      </c>
      <c r="I121" s="1"/>
    </row>
    <row r="122" spans="1:9" x14ac:dyDescent="0.25">
      <c r="A122">
        <v>6805</v>
      </c>
      <c r="B122" t="s">
        <v>202</v>
      </c>
      <c r="D122" s="11">
        <v>20810.650000000001</v>
      </c>
      <c r="F122" s="19">
        <v>20000</v>
      </c>
      <c r="H122" s="11">
        <v>20087.5</v>
      </c>
      <c r="I122" s="1"/>
    </row>
    <row r="123" spans="1:9" s="1" customFormat="1" x14ac:dyDescent="0.25">
      <c r="A123">
        <v>6810</v>
      </c>
      <c r="B123" t="s">
        <v>156</v>
      </c>
      <c r="C123"/>
      <c r="D123" s="11">
        <v>57469</v>
      </c>
      <c r="E123"/>
      <c r="F123" s="19"/>
      <c r="G123"/>
      <c r="H123" s="3">
        <v>1662.5</v>
      </c>
      <c r="I123" s="9"/>
    </row>
    <row r="124" spans="1:9" x14ac:dyDescent="0.25">
      <c r="A124">
        <v>6815</v>
      </c>
      <c r="B124" t="s">
        <v>212</v>
      </c>
      <c r="D124" s="11"/>
      <c r="F124" s="19"/>
      <c r="H124" s="3">
        <v>19875</v>
      </c>
      <c r="I124" s="9"/>
    </row>
    <row r="125" spans="1:9" x14ac:dyDescent="0.25">
      <c r="A125">
        <v>6820</v>
      </c>
      <c r="B125" t="s">
        <v>236</v>
      </c>
      <c r="D125" s="11">
        <v>-109452</v>
      </c>
      <c r="F125" s="19"/>
      <c r="I125" s="9"/>
    </row>
    <row r="126" spans="1:9" s="1" customFormat="1" x14ac:dyDescent="0.25">
      <c r="A126">
        <v>6862</v>
      </c>
      <c r="B126" t="s">
        <v>16</v>
      </c>
      <c r="C126"/>
      <c r="D126" s="11">
        <v>27493.85</v>
      </c>
      <c r="E126"/>
      <c r="F126" s="19">
        <v>20000</v>
      </c>
      <c r="G126"/>
      <c r="H126" s="11">
        <v>31000.240000000002</v>
      </c>
      <c r="I126" s="16"/>
    </row>
    <row r="127" spans="1:9" x14ac:dyDescent="0.25">
      <c r="A127">
        <v>6863</v>
      </c>
      <c r="B127" t="s">
        <v>17</v>
      </c>
      <c r="D127" s="11">
        <v>19532</v>
      </c>
      <c r="F127" s="19">
        <v>52000</v>
      </c>
      <c r="H127" s="3">
        <v>48899</v>
      </c>
      <c r="I127" s="9"/>
    </row>
    <row r="128" spans="1:9" x14ac:dyDescent="0.25">
      <c r="A128">
        <v>6864</v>
      </c>
      <c r="B128" t="s">
        <v>234</v>
      </c>
      <c r="D128" s="11">
        <v>18086.740000000002</v>
      </c>
      <c r="F128" s="19">
        <v>15000</v>
      </c>
      <c r="H128" s="3">
        <v>13814.77</v>
      </c>
      <c r="I128" s="9"/>
    </row>
    <row r="129" spans="1:9" x14ac:dyDescent="0.25">
      <c r="A129">
        <v>6865</v>
      </c>
      <c r="B129" t="s">
        <v>19</v>
      </c>
      <c r="D129" s="11">
        <v>12692.1</v>
      </c>
      <c r="F129" s="19">
        <v>10000</v>
      </c>
      <c r="H129" s="11">
        <v>8727.7000000000007</v>
      </c>
      <c r="I129" s="16"/>
    </row>
    <row r="130" spans="1:9" x14ac:dyDescent="0.25">
      <c r="A130">
        <v>7320</v>
      </c>
      <c r="B130" t="s">
        <v>28</v>
      </c>
      <c r="D130" s="11">
        <v>539</v>
      </c>
      <c r="F130" s="19">
        <v>1000</v>
      </c>
      <c r="H130" s="3">
        <v>994.18</v>
      </c>
      <c r="I130" s="9"/>
    </row>
    <row r="131" spans="1:9" x14ac:dyDescent="0.25">
      <c r="A131">
        <v>7420</v>
      </c>
      <c r="B131" t="s">
        <v>22</v>
      </c>
      <c r="D131" s="11">
        <v>103674.99</v>
      </c>
      <c r="F131" s="19">
        <v>50000</v>
      </c>
      <c r="H131" s="11">
        <v>42002.95</v>
      </c>
      <c r="I131" s="16"/>
    </row>
    <row r="132" spans="1:9" x14ac:dyDescent="0.25">
      <c r="A132">
        <v>7510</v>
      </c>
      <c r="B132" t="s">
        <v>21</v>
      </c>
      <c r="D132" s="11">
        <v>21433</v>
      </c>
      <c r="F132" s="19">
        <v>20000</v>
      </c>
      <c r="H132" s="3">
        <v>13915</v>
      </c>
      <c r="I132" s="9"/>
    </row>
    <row r="133" spans="1:9" x14ac:dyDescent="0.25">
      <c r="A133" s="1"/>
      <c r="B133" s="1" t="s">
        <v>139</v>
      </c>
      <c r="C133" s="1"/>
      <c r="D133" s="20">
        <f t="shared" ref="D133:E133" si="14">SUM(D120:D132)</f>
        <v>366094.25999999995</v>
      </c>
      <c r="E133" s="20">
        <f t="shared" si="14"/>
        <v>0</v>
      </c>
      <c r="F133" s="20">
        <f>SUM(F120:F132)</f>
        <v>258000</v>
      </c>
      <c r="G133" s="1"/>
      <c r="H133" s="20">
        <f t="shared" ref="H133" si="15">SUM(H120:H132)</f>
        <v>309367.34999999998</v>
      </c>
      <c r="I133" s="9"/>
    </row>
    <row r="134" spans="1:9" x14ac:dyDescent="0.25">
      <c r="D134" s="3"/>
      <c r="F134" s="19"/>
      <c r="I134" s="9"/>
    </row>
    <row r="135" spans="1:9" x14ac:dyDescent="0.25">
      <c r="A135" s="1"/>
      <c r="B135" s="1" t="s">
        <v>134</v>
      </c>
      <c r="C135" s="1"/>
      <c r="D135" s="3"/>
      <c r="E135" s="1"/>
      <c r="F135" s="19"/>
      <c r="G135" s="1"/>
      <c r="I135" s="9"/>
    </row>
    <row r="136" spans="1:9" x14ac:dyDescent="0.25">
      <c r="A136">
        <v>7400</v>
      </c>
      <c r="B136" t="s">
        <v>24</v>
      </c>
      <c r="D136" s="3">
        <f>148000-2400</f>
        <v>145600</v>
      </c>
      <c r="F136" s="19">
        <v>120000</v>
      </c>
      <c r="H136" s="3">
        <v>140000</v>
      </c>
      <c r="I136" s="9"/>
    </row>
    <row r="137" spans="1:9" s="1" customFormat="1" x14ac:dyDescent="0.25">
      <c r="A137">
        <v>7401</v>
      </c>
      <c r="B137" t="s">
        <v>179</v>
      </c>
      <c r="C137"/>
      <c r="D137" s="3">
        <v>10920</v>
      </c>
      <c r="E137"/>
      <c r="F137" s="19">
        <v>12000</v>
      </c>
      <c r="G137"/>
      <c r="H137" s="3">
        <v>10500</v>
      </c>
      <c r="I137" s="9"/>
    </row>
    <row r="138" spans="1:9" x14ac:dyDescent="0.25">
      <c r="A138">
        <v>7402</v>
      </c>
      <c r="B138" t="s">
        <v>23</v>
      </c>
      <c r="D138" s="3">
        <v>3000</v>
      </c>
      <c r="F138" s="19">
        <v>3000</v>
      </c>
      <c r="H138" s="3">
        <v>3000</v>
      </c>
      <c r="I138" s="9"/>
    </row>
    <row r="139" spans="1:9" s="1" customFormat="1" x14ac:dyDescent="0.25">
      <c r="A139">
        <v>7405</v>
      </c>
      <c r="B139" t="s">
        <v>25</v>
      </c>
      <c r="C139"/>
      <c r="D139" s="3">
        <v>24800</v>
      </c>
      <c r="E139"/>
      <c r="F139" s="19">
        <v>20000</v>
      </c>
      <c r="G139"/>
      <c r="H139" s="3">
        <v>21200</v>
      </c>
      <c r="I139" s="9"/>
    </row>
    <row r="140" spans="1:9" x14ac:dyDescent="0.25">
      <c r="A140" s="1"/>
      <c r="B140" s="1" t="s">
        <v>135</v>
      </c>
      <c r="C140" s="1"/>
      <c r="D140" s="20">
        <f t="shared" ref="D140:E140" si="16">SUM(D136:D139)</f>
        <v>184320</v>
      </c>
      <c r="E140" s="20">
        <f t="shared" si="16"/>
        <v>0</v>
      </c>
      <c r="F140" s="20">
        <f>SUM(F136:F139)</f>
        <v>155000</v>
      </c>
      <c r="G140" s="1"/>
      <c r="H140" s="20">
        <f t="shared" ref="H140" si="17">SUM(H136:H139)</f>
        <v>174700</v>
      </c>
      <c r="I140" s="9"/>
    </row>
    <row r="141" spans="1:9" x14ac:dyDescent="0.25">
      <c r="A141" s="1"/>
      <c r="B141" s="1"/>
      <c r="C141" s="1"/>
      <c r="D141" s="3"/>
      <c r="E141" s="1"/>
      <c r="F141" s="19"/>
      <c r="G141" s="1"/>
      <c r="I141" s="9"/>
    </row>
    <row r="142" spans="1:9" x14ac:dyDescent="0.25">
      <c r="A142" s="1"/>
      <c r="B142" s="1" t="s">
        <v>136</v>
      </c>
      <c r="C142" s="1"/>
      <c r="D142" s="4"/>
      <c r="E142" s="1"/>
      <c r="F142" s="19"/>
      <c r="G142" s="1"/>
      <c r="H142" s="4"/>
      <c r="I142" s="16"/>
    </row>
    <row r="143" spans="1:9" x14ac:dyDescent="0.25">
      <c r="A143">
        <v>7110</v>
      </c>
      <c r="B143" t="s">
        <v>73</v>
      </c>
      <c r="D143" s="3">
        <f>750+3567.13+14456.04+2600.9</f>
        <v>21374.070000000003</v>
      </c>
      <c r="F143" s="19">
        <v>15000</v>
      </c>
      <c r="H143" s="3">
        <f>3993.5+5526.6+741</f>
        <v>10261.1</v>
      </c>
      <c r="I143" s="9"/>
    </row>
    <row r="144" spans="1:9" s="1" customFormat="1" x14ac:dyDescent="0.25">
      <c r="A144">
        <v>7410</v>
      </c>
      <c r="B144" t="s">
        <v>92</v>
      </c>
      <c r="C144"/>
      <c r="D144" s="4"/>
      <c r="E144"/>
      <c r="F144" s="19"/>
      <c r="G144"/>
      <c r="H144" s="11">
        <v>70005</v>
      </c>
    </row>
    <row r="145" spans="1:9" s="1" customFormat="1" x14ac:dyDescent="0.25">
      <c r="A145">
        <v>7411</v>
      </c>
      <c r="B145" t="s">
        <v>7</v>
      </c>
      <c r="C145"/>
      <c r="D145" s="3">
        <v>20375</v>
      </c>
      <c r="E145"/>
      <c r="F145" s="19">
        <v>5000</v>
      </c>
      <c r="G145"/>
      <c r="H145" s="3"/>
      <c r="I145" s="9"/>
    </row>
    <row r="146" spans="1:9" s="1" customFormat="1" x14ac:dyDescent="0.25">
      <c r="A146">
        <v>7412</v>
      </c>
      <c r="B146" t="s">
        <v>6</v>
      </c>
      <c r="C146"/>
      <c r="D146" s="3"/>
      <c r="E146"/>
      <c r="F146" s="19"/>
      <c r="G146"/>
      <c r="H146" s="3"/>
      <c r="I146" s="9"/>
    </row>
    <row r="147" spans="1:9" x14ac:dyDescent="0.25">
      <c r="A147" s="1"/>
      <c r="B147" s="1" t="s">
        <v>137</v>
      </c>
      <c r="C147" s="1"/>
      <c r="D147" s="6">
        <f t="shared" ref="D147:E147" si="18">SUM(D143:D146)</f>
        <v>41749.070000000007</v>
      </c>
      <c r="E147" s="6">
        <f t="shared" si="18"/>
        <v>0</v>
      </c>
      <c r="F147" s="6">
        <f>SUM(F143:F146)</f>
        <v>20000</v>
      </c>
      <c r="G147" s="1"/>
      <c r="H147" s="4">
        <f>SUM(H143:H146)</f>
        <v>80266.100000000006</v>
      </c>
      <c r="I147" s="9"/>
    </row>
    <row r="148" spans="1:9" x14ac:dyDescent="0.25">
      <c r="D148" s="3"/>
      <c r="I148" s="9"/>
    </row>
    <row r="149" spans="1:9" x14ac:dyDescent="0.25">
      <c r="A149" s="1"/>
      <c r="B149" s="1" t="s">
        <v>108</v>
      </c>
      <c r="C149" s="1"/>
      <c r="D149" s="4"/>
      <c r="E149" s="1"/>
      <c r="G149" s="1"/>
      <c r="H149" s="4"/>
      <c r="I149" s="16"/>
    </row>
    <row r="150" spans="1:9" x14ac:dyDescent="0.25">
      <c r="A150">
        <v>7740</v>
      </c>
      <c r="B150" t="s">
        <v>158</v>
      </c>
      <c r="D150" s="11">
        <v>-6.51</v>
      </c>
      <c r="G150" s="3"/>
      <c r="H150" s="11">
        <v>-0.61</v>
      </c>
      <c r="I150" s="16"/>
    </row>
    <row r="151" spans="1:9" s="1" customFormat="1" x14ac:dyDescent="0.25">
      <c r="A151">
        <v>7770</v>
      </c>
      <c r="B151" t="s">
        <v>108</v>
      </c>
      <c r="C151"/>
      <c r="D151" s="11">
        <v>24218.880000000001</v>
      </c>
      <c r="E151"/>
      <c r="F151" s="19">
        <v>25000</v>
      </c>
      <c r="G151" s="3"/>
      <c r="H151" s="11">
        <v>22548.09</v>
      </c>
      <c r="I151" s="16"/>
    </row>
    <row r="152" spans="1:9" x14ac:dyDescent="0.25">
      <c r="A152">
        <v>7771</v>
      </c>
      <c r="B152" t="s">
        <v>39</v>
      </c>
      <c r="D152" s="11">
        <v>46085.4</v>
      </c>
      <c r="F152" s="19">
        <v>35000</v>
      </c>
      <c r="G152" s="3"/>
      <c r="H152" s="3">
        <v>31954.03</v>
      </c>
      <c r="I152" s="9"/>
    </row>
    <row r="153" spans="1:9" s="1" customFormat="1" x14ac:dyDescent="0.25">
      <c r="A153">
        <v>7772</v>
      </c>
      <c r="B153" t="s">
        <v>107</v>
      </c>
      <c r="C153"/>
      <c r="D153" s="11">
        <v>414</v>
      </c>
      <c r="E153"/>
      <c r="F153" s="19"/>
      <c r="G153" s="3"/>
      <c r="H153" s="3">
        <v>915.44</v>
      </c>
      <c r="I153" s="9"/>
    </row>
    <row r="154" spans="1:9" x14ac:dyDescent="0.25">
      <c r="A154" s="1"/>
      <c r="B154" s="1" t="s">
        <v>133</v>
      </c>
      <c r="C154" s="1"/>
      <c r="D154" s="20">
        <f>SUM(D150:D153)</f>
        <v>70711.77</v>
      </c>
      <c r="E154" s="20">
        <f t="shared" ref="E154" si="19">SUM(E151:E153)</f>
        <v>0</v>
      </c>
      <c r="F154" s="20">
        <f>SUM(F151:F153)</f>
        <v>60000</v>
      </c>
      <c r="G154" s="1"/>
      <c r="H154" s="20">
        <f>SUM(H150:H153)</f>
        <v>55416.95</v>
      </c>
      <c r="I154" s="9"/>
    </row>
    <row r="155" spans="1:9" x14ac:dyDescent="0.25">
      <c r="A155" s="1"/>
      <c r="B155" s="1"/>
      <c r="C155" s="1"/>
      <c r="D155" s="3"/>
      <c r="E155" s="1"/>
      <c r="F155" s="19"/>
      <c r="G155" s="1"/>
      <c r="I155" s="9"/>
    </row>
    <row r="156" spans="1:9" x14ac:dyDescent="0.25">
      <c r="A156" s="1"/>
      <c r="B156" s="1" t="s">
        <v>143</v>
      </c>
      <c r="C156" s="1"/>
      <c r="D156" s="20">
        <f>D99+D103+D112+D117+D133+D140+D147+D154</f>
        <v>5200572.2700000005</v>
      </c>
      <c r="E156" s="20">
        <f t="shared" ref="E156" si="20">E99+E103+E112+E117+E133+E140+E147+E154</f>
        <v>0</v>
      </c>
      <c r="F156" s="20">
        <f>F99+F103+F112+F117+F133+F140+F147+F154</f>
        <v>2607835</v>
      </c>
      <c r="G156" s="4">
        <f t="shared" ref="G156" si="21">G112+G117+G133+G140+G147+G154</f>
        <v>0</v>
      </c>
      <c r="H156" s="20">
        <f>H99+H112+H117+H133+H140+H147+H154</f>
        <v>2068258.3299999998</v>
      </c>
      <c r="I156" s="16"/>
    </row>
    <row r="157" spans="1:9" x14ac:dyDescent="0.25">
      <c r="C157" s="18"/>
      <c r="D157" s="3"/>
      <c r="F157" s="19"/>
      <c r="I157" s="9"/>
    </row>
    <row r="158" spans="1:9" s="1" customFormat="1" x14ac:dyDescent="0.25">
      <c r="B158" s="1" t="s">
        <v>29</v>
      </c>
      <c r="D158" s="4"/>
      <c r="F158" s="19"/>
      <c r="H158" s="4"/>
      <c r="I158" s="16"/>
    </row>
    <row r="159" spans="1:9" s="1" customFormat="1" x14ac:dyDescent="0.25">
      <c r="A159">
        <v>8070</v>
      </c>
      <c r="B159" t="s">
        <v>29</v>
      </c>
      <c r="C159"/>
      <c r="D159" s="3">
        <v>86419</v>
      </c>
      <c r="E159"/>
      <c r="F159" s="19">
        <v>70000</v>
      </c>
      <c r="G159"/>
      <c r="H159" s="3">
        <v>70116</v>
      </c>
      <c r="I159" s="9"/>
    </row>
    <row r="160" spans="1:9" s="1" customFormat="1" x14ac:dyDescent="0.25">
      <c r="A160">
        <v>8077</v>
      </c>
      <c r="B160" t="s">
        <v>235</v>
      </c>
      <c r="C160"/>
      <c r="D160" s="3">
        <v>2303734.12</v>
      </c>
      <c r="E160"/>
      <c r="F160" s="19"/>
      <c r="G160"/>
      <c r="H160" s="3"/>
      <c r="I160" s="9"/>
    </row>
    <row r="161" spans="1:9" s="1" customFormat="1" x14ac:dyDescent="0.25">
      <c r="B161" s="1" t="s">
        <v>237</v>
      </c>
      <c r="D161" s="20">
        <f>SUM(D159:D160)</f>
        <v>2390153.12</v>
      </c>
      <c r="E161" s="20">
        <f t="shared" ref="E161" si="22">SUM(E159)</f>
        <v>0</v>
      </c>
      <c r="F161" s="20">
        <f>SUM(F159)</f>
        <v>70000</v>
      </c>
      <c r="H161" s="20">
        <f t="shared" ref="H161" si="23">SUM(H159)</f>
        <v>70116</v>
      </c>
      <c r="I161" s="9"/>
    </row>
    <row r="162" spans="1:9" s="1" customFormat="1" x14ac:dyDescent="0.25">
      <c r="D162" s="20"/>
      <c r="E162" s="20"/>
      <c r="F162" s="20"/>
      <c r="H162" s="20"/>
      <c r="I162" s="9"/>
    </row>
    <row r="163" spans="1:9" s="1" customFormat="1" x14ac:dyDescent="0.25">
      <c r="B163" s="1" t="s">
        <v>238</v>
      </c>
      <c r="D163" s="20"/>
      <c r="E163" s="20"/>
      <c r="F163" s="20"/>
      <c r="H163" s="20"/>
      <c r="I163" s="9"/>
    </row>
    <row r="164" spans="1:9" s="1" customFormat="1" x14ac:dyDescent="0.25">
      <c r="A164">
        <v>8160</v>
      </c>
      <c r="B164" t="s">
        <v>239</v>
      </c>
      <c r="D164" s="21">
        <v>3944.39</v>
      </c>
      <c r="E164" s="20"/>
      <c r="F164" s="20"/>
      <c r="H164" s="20"/>
      <c r="I164" s="9"/>
    </row>
    <row r="165" spans="1:9" s="1" customFormat="1" x14ac:dyDescent="0.25">
      <c r="B165" s="1" t="s">
        <v>240</v>
      </c>
      <c r="D165" s="20">
        <f>SUM(D164)</f>
        <v>3944.39</v>
      </c>
      <c r="E165" s="20"/>
      <c r="F165" s="20"/>
      <c r="H165" s="20"/>
      <c r="I165" s="9"/>
    </row>
    <row r="166" spans="1:9" x14ac:dyDescent="0.25">
      <c r="A166" s="1"/>
      <c r="B166" s="1"/>
      <c r="C166" s="1"/>
      <c r="D166" s="19"/>
      <c r="E166" s="19"/>
      <c r="F166" s="19"/>
      <c r="G166" s="1"/>
      <c r="I166" s="9"/>
    </row>
    <row r="167" spans="1:9" s="1" customFormat="1" x14ac:dyDescent="0.25">
      <c r="B167" s="1" t="s">
        <v>141</v>
      </c>
      <c r="D167" s="20">
        <f>D89-D156+D161-D165</f>
        <v>337794.16999999958</v>
      </c>
      <c r="E167" s="20">
        <f t="shared" ref="E167" si="24">E89-E156+E161</f>
        <v>0</v>
      </c>
      <c r="F167" s="20">
        <f>F89-F156+F161</f>
        <v>-179835</v>
      </c>
      <c r="H167" s="20">
        <f>H89-H156+H161</f>
        <v>44315.960000000196</v>
      </c>
      <c r="I167" s="9"/>
    </row>
    <row r="168" spans="1:9" x14ac:dyDescent="0.25">
      <c r="D168" s="4"/>
      <c r="F168" s="3"/>
      <c r="H168" s="4"/>
      <c r="I168" s="1"/>
    </row>
    <row r="169" spans="1:9" s="1" customFormat="1" x14ac:dyDescent="0.25">
      <c r="A169"/>
      <c r="B169" s="1" t="s">
        <v>68</v>
      </c>
      <c r="C169"/>
      <c r="D169" s="4"/>
      <c r="E169"/>
      <c r="F169" s="3"/>
      <c r="G169"/>
      <c r="H169" s="4"/>
    </row>
    <row r="170" spans="1:9" s="1" customFormat="1" x14ac:dyDescent="0.25">
      <c r="A170"/>
      <c r="B170" t="s">
        <v>66</v>
      </c>
      <c r="C170"/>
      <c r="D170" s="3">
        <f t="shared" ref="D170:E170" si="25">D167</f>
        <v>337794.16999999958</v>
      </c>
      <c r="E170" s="9">
        <f t="shared" si="25"/>
        <v>0</v>
      </c>
      <c r="F170" s="3">
        <f>F167</f>
        <v>-179835</v>
      </c>
      <c r="G170"/>
      <c r="H170" s="3">
        <f t="shared" ref="H170" si="26">H167</f>
        <v>44315.960000000196</v>
      </c>
    </row>
    <row r="171" spans="1:9" s="1" customFormat="1" ht="15.75" thickBot="1" x14ac:dyDescent="0.3">
      <c r="A171"/>
      <c r="B171" t="s">
        <v>67</v>
      </c>
      <c r="C171"/>
      <c r="D171" s="12">
        <f t="shared" ref="D171:E171" si="27">SUM(D170:D170)</f>
        <v>337794.16999999958</v>
      </c>
      <c r="E171" s="9">
        <f t="shared" si="27"/>
        <v>0</v>
      </c>
      <c r="F171" s="12">
        <f>SUM(F170:F170)</f>
        <v>-179835</v>
      </c>
      <c r="G171"/>
      <c r="H171" s="12">
        <f t="shared" ref="H171" si="28">SUM(H170:H170)</f>
        <v>44315.960000000196</v>
      </c>
      <c r="I171" s="9"/>
    </row>
    <row r="172" spans="1:9" ht="15.75" thickTop="1" x14ac:dyDescent="0.25">
      <c r="D172" s="1"/>
      <c r="H172" s="4"/>
      <c r="I172" s="16"/>
    </row>
    <row r="173" spans="1:9" x14ac:dyDescent="0.25">
      <c r="D173" s="18"/>
      <c r="I173" s="9"/>
    </row>
    <row r="174" spans="1:9" x14ac:dyDescent="0.25">
      <c r="B174" t="s">
        <v>224</v>
      </c>
      <c r="D174" s="1"/>
      <c r="H174" s="4"/>
      <c r="I174" s="16"/>
    </row>
    <row r="175" spans="1:9" x14ac:dyDescent="0.25">
      <c r="B175" t="s">
        <v>30</v>
      </c>
      <c r="D175" s="1"/>
      <c r="H175" s="4"/>
      <c r="I175" s="16"/>
    </row>
    <row r="176" spans="1:9" x14ac:dyDescent="0.25">
      <c r="D176" s="1"/>
      <c r="H176" s="4"/>
      <c r="I176" s="4"/>
    </row>
    <row r="177" spans="2:9" x14ac:dyDescent="0.25">
      <c r="I177" s="3"/>
    </row>
    <row r="178" spans="2:9" x14ac:dyDescent="0.25">
      <c r="I178" s="3"/>
    </row>
    <row r="179" spans="2:9" x14ac:dyDescent="0.25">
      <c r="B179" t="s">
        <v>225</v>
      </c>
      <c r="F179" t="s">
        <v>31</v>
      </c>
      <c r="I179" s="3"/>
    </row>
    <row r="180" spans="2:9" x14ac:dyDescent="0.25">
      <c r="B180" t="s">
        <v>90</v>
      </c>
      <c r="F180" t="s">
        <v>180</v>
      </c>
      <c r="I180" s="3"/>
    </row>
    <row r="181" spans="2:9" x14ac:dyDescent="0.25">
      <c r="I181" s="3"/>
    </row>
    <row r="182" spans="2:9" x14ac:dyDescent="0.25">
      <c r="B182" t="s">
        <v>203</v>
      </c>
      <c r="F182" t="s">
        <v>226</v>
      </c>
    </row>
    <row r="183" spans="2:9" x14ac:dyDescent="0.25">
      <c r="B183" t="s">
        <v>145</v>
      </c>
      <c r="F183" t="s">
        <v>146</v>
      </c>
    </row>
    <row r="185" spans="2:9" x14ac:dyDescent="0.25">
      <c r="B185" t="s">
        <v>148</v>
      </c>
      <c r="F185" t="s">
        <v>204</v>
      </c>
    </row>
    <row r="186" spans="2:9" x14ac:dyDescent="0.25">
      <c r="B186" t="s">
        <v>147</v>
      </c>
      <c r="F186" t="s">
        <v>147</v>
      </c>
    </row>
    <row r="188" spans="2:9" x14ac:dyDescent="0.25">
      <c r="B188" t="s">
        <v>153</v>
      </c>
      <c r="F188" t="s">
        <v>187</v>
      </c>
    </row>
    <row r="189" spans="2:9" x14ac:dyDescent="0.25">
      <c r="B189" t="s">
        <v>147</v>
      </c>
      <c r="F189" t="s">
        <v>147</v>
      </c>
    </row>
  </sheetData>
  <sortState xmlns:xlrd2="http://schemas.microsoft.com/office/spreadsheetml/2017/richdata2" ref="A52:I99">
    <sortCondition ref="A52:A99"/>
  </sortState>
  <pageMargins left="0.23622047244094491" right="0.23622047244094491" top="0.74803149606299213" bottom="0.74803149606299213" header="0.31496062992125984" footer="0.31496062992125984"/>
  <pageSetup paperSize="9" scale="72" orientation="portrait" r:id="rId1"/>
  <headerFooter differentFirst="1"/>
  <rowBreaks count="3" manualBreakCount="3">
    <brk id="60" max="16383" man="1"/>
    <brk id="118" max="16383" man="1"/>
    <brk id="1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71"/>
  <sheetViews>
    <sheetView zoomScaleNormal="100" workbookViewId="0">
      <selection activeCell="I9" sqref="I9"/>
    </sheetView>
  </sheetViews>
  <sheetFormatPr defaultColWidth="11.5703125" defaultRowHeight="15" x14ac:dyDescent="0.25"/>
  <cols>
    <col min="2" max="2" width="32.28515625" customWidth="1"/>
    <col min="3" max="3" width="7.7109375" customWidth="1"/>
    <col min="4" max="4" width="13" style="3" bestFit="1" customWidth="1"/>
    <col min="5" max="5" width="6.7109375" customWidth="1"/>
    <col min="6" max="6" width="18.7109375" customWidth="1"/>
  </cols>
  <sheetData>
    <row r="1" spans="1:6" ht="18.75" x14ac:dyDescent="0.3">
      <c r="A1" s="7" t="s">
        <v>227</v>
      </c>
    </row>
    <row r="3" spans="1:6" x14ac:dyDescent="0.25">
      <c r="B3" s="1" t="s">
        <v>69</v>
      </c>
    </row>
    <row r="5" spans="1:6" x14ac:dyDescent="0.25">
      <c r="B5" s="1" t="s">
        <v>170</v>
      </c>
    </row>
    <row r="6" spans="1:6" x14ac:dyDescent="0.25">
      <c r="A6">
        <v>1480</v>
      </c>
      <c r="B6" t="s">
        <v>85</v>
      </c>
      <c r="C6" s="8" t="s">
        <v>41</v>
      </c>
      <c r="D6" s="3">
        <v>15884</v>
      </c>
    </row>
    <row r="7" spans="1:6" x14ac:dyDescent="0.25">
      <c r="A7">
        <v>1481</v>
      </c>
      <c r="B7" t="s">
        <v>86</v>
      </c>
      <c r="C7" s="8" t="s">
        <v>41</v>
      </c>
      <c r="D7" s="3">
        <v>27264</v>
      </c>
      <c r="E7" s="8"/>
      <c r="F7" s="5"/>
    </row>
    <row r="8" spans="1:6" x14ac:dyDescent="0.25">
      <c r="A8">
        <v>1482</v>
      </c>
      <c r="B8" t="s">
        <v>88</v>
      </c>
      <c r="C8" s="8" t="s">
        <v>41</v>
      </c>
      <c r="D8" s="3">
        <v>3414</v>
      </c>
      <c r="E8" s="8"/>
      <c r="F8" s="5"/>
    </row>
    <row r="9" spans="1:6" x14ac:dyDescent="0.25">
      <c r="A9">
        <v>1483</v>
      </c>
      <c r="B9" t="s">
        <v>87</v>
      </c>
      <c r="C9" s="8" t="s">
        <v>41</v>
      </c>
      <c r="D9" s="3">
        <f>120041-50400</f>
        <v>69641</v>
      </c>
    </row>
    <row r="10" spans="1:6" x14ac:dyDescent="0.25">
      <c r="A10">
        <v>1484</v>
      </c>
      <c r="B10" t="s">
        <v>167</v>
      </c>
      <c r="C10" s="8" t="s">
        <v>41</v>
      </c>
      <c r="D10" s="3">
        <v>18292</v>
      </c>
    </row>
    <row r="11" spans="1:6" x14ac:dyDescent="0.25">
      <c r="A11">
        <v>1485</v>
      </c>
      <c r="B11" t="s">
        <v>166</v>
      </c>
      <c r="C11" s="8" t="s">
        <v>41</v>
      </c>
      <c r="D11" s="3">
        <v>3840</v>
      </c>
      <c r="E11" s="8" t="s">
        <v>41</v>
      </c>
      <c r="F11" s="5">
        <f>SUM(D6:D11)</f>
        <v>138335</v>
      </c>
    </row>
    <row r="12" spans="1:6" x14ac:dyDescent="0.25">
      <c r="C12" s="8"/>
      <c r="E12" s="8"/>
      <c r="F12" s="5"/>
    </row>
    <row r="13" spans="1:6" x14ac:dyDescent="0.25">
      <c r="B13" s="1" t="s">
        <v>70</v>
      </c>
      <c r="C13" s="8"/>
      <c r="E13" s="8"/>
      <c r="F13" s="5"/>
    </row>
    <row r="14" spans="1:6" x14ac:dyDescent="0.25">
      <c r="A14">
        <v>1500</v>
      </c>
      <c r="B14" t="s">
        <v>95</v>
      </c>
      <c r="C14" s="8" t="s">
        <v>41</v>
      </c>
      <c r="D14" s="3">
        <v>-2340</v>
      </c>
    </row>
    <row r="15" spans="1:6" x14ac:dyDescent="0.25">
      <c r="A15">
        <v>1590</v>
      </c>
      <c r="B15" t="s">
        <v>205</v>
      </c>
      <c r="C15" s="8" t="s">
        <v>41</v>
      </c>
      <c r="D15" s="3">
        <f>178151.66+50400</f>
        <v>228551.66</v>
      </c>
      <c r="E15" s="8" t="s">
        <v>41</v>
      </c>
      <c r="F15" s="5">
        <f>SUM(D14:D15)</f>
        <v>226211.66</v>
      </c>
    </row>
    <row r="16" spans="1:6" x14ac:dyDescent="0.25">
      <c r="C16" s="8"/>
      <c r="E16" s="8"/>
    </row>
    <row r="17" spans="1:8" x14ac:dyDescent="0.25">
      <c r="B17" s="1" t="s">
        <v>71</v>
      </c>
      <c r="C17" s="8"/>
      <c r="E17" s="8"/>
    </row>
    <row r="18" spans="1:8" x14ac:dyDescent="0.25">
      <c r="A18">
        <v>1800</v>
      </c>
      <c r="B18" t="s">
        <v>32</v>
      </c>
      <c r="C18" s="8" t="s">
        <v>41</v>
      </c>
      <c r="D18" s="3">
        <v>254023</v>
      </c>
      <c r="E18" s="8" t="s">
        <v>41</v>
      </c>
      <c r="F18" s="5">
        <f>D18</f>
        <v>254023</v>
      </c>
    </row>
    <row r="19" spans="1:8" x14ac:dyDescent="0.25">
      <c r="C19" s="8"/>
      <c r="D19" s="4"/>
      <c r="E19" s="8"/>
    </row>
    <row r="20" spans="1:8" x14ac:dyDescent="0.25">
      <c r="B20" s="1" t="s">
        <v>40</v>
      </c>
      <c r="C20" s="8"/>
      <c r="D20" s="4"/>
      <c r="E20" s="8"/>
    </row>
    <row r="21" spans="1:8" x14ac:dyDescent="0.25">
      <c r="A21">
        <v>1910</v>
      </c>
      <c r="B21" t="s">
        <v>33</v>
      </c>
      <c r="C21" s="8" t="s">
        <v>41</v>
      </c>
      <c r="D21" s="3">
        <v>15260</v>
      </c>
      <c r="E21" s="8" t="s">
        <v>41</v>
      </c>
      <c r="F21" s="5">
        <f>D21</f>
        <v>15260</v>
      </c>
    </row>
    <row r="22" spans="1:8" x14ac:dyDescent="0.25">
      <c r="C22" s="8"/>
      <c r="E22" s="8"/>
    </row>
    <row r="23" spans="1:8" x14ac:dyDescent="0.25">
      <c r="B23" s="1" t="s">
        <v>34</v>
      </c>
      <c r="C23" s="8"/>
      <c r="E23" s="8"/>
    </row>
    <row r="24" spans="1:8" x14ac:dyDescent="0.25">
      <c r="A24">
        <v>1920</v>
      </c>
      <c r="B24" t="s">
        <v>35</v>
      </c>
      <c r="C24" s="8" t="s">
        <v>41</v>
      </c>
      <c r="D24" s="3">
        <v>2179791.2599999998</v>
      </c>
      <c r="E24" s="8"/>
    </row>
    <row r="25" spans="1:8" x14ac:dyDescent="0.25">
      <c r="A25">
        <v>1921</v>
      </c>
      <c r="B25" t="s">
        <v>96</v>
      </c>
      <c r="C25" s="8" t="s">
        <v>41</v>
      </c>
      <c r="D25" s="3">
        <v>21034</v>
      </c>
      <c r="E25" s="8"/>
    </row>
    <row r="26" spans="1:8" x14ac:dyDescent="0.25">
      <c r="A26">
        <v>1922</v>
      </c>
      <c r="B26" t="s">
        <v>36</v>
      </c>
      <c r="C26" s="8" t="s">
        <v>41</v>
      </c>
      <c r="D26" s="3">
        <v>79182.97</v>
      </c>
      <c r="E26" s="8"/>
    </row>
    <row r="27" spans="1:8" x14ac:dyDescent="0.25">
      <c r="A27">
        <v>1924</v>
      </c>
      <c r="B27" t="s">
        <v>97</v>
      </c>
      <c r="C27" s="8" t="s">
        <v>41</v>
      </c>
      <c r="D27" s="3">
        <v>221505.28</v>
      </c>
    </row>
    <row r="28" spans="1:8" x14ac:dyDescent="0.25">
      <c r="A28">
        <v>1925</v>
      </c>
      <c r="B28" t="s">
        <v>232</v>
      </c>
      <c r="C28" s="8" t="s">
        <v>41</v>
      </c>
      <c r="D28" s="3">
        <v>1611639.56</v>
      </c>
      <c r="E28" s="8"/>
    </row>
    <row r="29" spans="1:8" x14ac:dyDescent="0.25">
      <c r="A29">
        <v>1950</v>
      </c>
      <c r="B29" t="s">
        <v>206</v>
      </c>
      <c r="C29" s="8" t="s">
        <v>41</v>
      </c>
      <c r="D29" s="3">
        <v>135110</v>
      </c>
      <c r="E29" s="24" t="s">
        <v>41</v>
      </c>
      <c r="F29" s="5">
        <f>SUM(D24:D29)</f>
        <v>4248263.07</v>
      </c>
    </row>
    <row r="30" spans="1:8" x14ac:dyDescent="0.25">
      <c r="E30" s="6"/>
    </row>
    <row r="31" spans="1:8" x14ac:dyDescent="0.25">
      <c r="F31" s="6">
        <f>SUM(F11:F29)</f>
        <v>4882092.7300000004</v>
      </c>
      <c r="H31" s="18"/>
    </row>
    <row r="32" spans="1:8" x14ac:dyDescent="0.25">
      <c r="B32" s="1" t="s">
        <v>169</v>
      </c>
    </row>
    <row r="33" spans="1:8" x14ac:dyDescent="0.25">
      <c r="B33" s="1"/>
    </row>
    <row r="34" spans="1:8" x14ac:dyDescent="0.25">
      <c r="B34" s="1" t="s">
        <v>37</v>
      </c>
    </row>
    <row r="35" spans="1:8" x14ac:dyDescent="0.25">
      <c r="A35">
        <v>2050</v>
      </c>
      <c r="B35" t="s">
        <v>98</v>
      </c>
      <c r="C35" t="s">
        <v>41</v>
      </c>
      <c r="D35" s="3">
        <f>3500759.48-254023+261256.8+44315.96</f>
        <v>3552309.2399999998</v>
      </c>
    </row>
    <row r="36" spans="1:8" x14ac:dyDescent="0.25">
      <c r="A36">
        <v>2055</v>
      </c>
      <c r="B36" t="s">
        <v>38</v>
      </c>
      <c r="C36" t="s">
        <v>41</v>
      </c>
      <c r="D36" s="3">
        <v>254023</v>
      </c>
      <c r="F36" s="5"/>
    </row>
    <row r="37" spans="1:8" x14ac:dyDescent="0.25">
      <c r="A37">
        <v>2099</v>
      </c>
      <c r="B37" t="s">
        <v>67</v>
      </c>
      <c r="C37" t="s">
        <v>41</v>
      </c>
      <c r="D37" s="3">
        <v>337794.17</v>
      </c>
      <c r="E37" s="8" t="s">
        <v>41</v>
      </c>
      <c r="F37" s="5">
        <f>SUM(D35:D37)</f>
        <v>4144126.4099999997</v>
      </c>
    </row>
    <row r="39" spans="1:8" x14ac:dyDescent="0.25">
      <c r="B39" s="1" t="s">
        <v>72</v>
      </c>
    </row>
    <row r="40" spans="1:8" x14ac:dyDescent="0.25">
      <c r="A40">
        <v>2400</v>
      </c>
      <c r="B40" t="s">
        <v>99</v>
      </c>
      <c r="C40" t="s">
        <v>41</v>
      </c>
      <c r="D40" s="3">
        <v>58576.56</v>
      </c>
    </row>
    <row r="41" spans="1:8" x14ac:dyDescent="0.25">
      <c r="A41">
        <v>2700</v>
      </c>
      <c r="B41" t="s">
        <v>183</v>
      </c>
      <c r="C41" t="s">
        <v>41</v>
      </c>
      <c r="D41" s="3">
        <f>2671+14186+23412.06+24268.13</f>
        <v>64537.19</v>
      </c>
    </row>
    <row r="42" spans="1:8" x14ac:dyDescent="0.25">
      <c r="A42">
        <v>2940</v>
      </c>
      <c r="B42" t="s">
        <v>171</v>
      </c>
      <c r="C42" t="s">
        <v>41</v>
      </c>
      <c r="D42" s="3">
        <f>211863.4+1088.47</f>
        <v>212951.87</v>
      </c>
    </row>
    <row r="43" spans="1:8" x14ac:dyDescent="0.25">
      <c r="A43">
        <v>2900</v>
      </c>
      <c r="B43" t="s">
        <v>205</v>
      </c>
      <c r="C43" t="s">
        <v>41</v>
      </c>
      <c r="D43" s="3">
        <v>106000</v>
      </c>
    </row>
    <row r="44" spans="1:8" x14ac:dyDescent="0.25">
      <c r="A44">
        <v>2980</v>
      </c>
      <c r="B44" t="s">
        <v>208</v>
      </c>
      <c r="C44" t="s">
        <v>41</v>
      </c>
      <c r="D44" s="3">
        <v>179647</v>
      </c>
    </row>
    <row r="45" spans="1:8" x14ac:dyDescent="0.25">
      <c r="A45">
        <v>2600</v>
      </c>
      <c r="B45" t="s">
        <v>207</v>
      </c>
      <c r="D45" s="3">
        <v>116253.7</v>
      </c>
      <c r="E45" s="8" t="s">
        <v>41</v>
      </c>
      <c r="F45" s="5">
        <f>SUM(D40:D45)</f>
        <v>737966.32</v>
      </c>
      <c r="H45" s="18"/>
    </row>
    <row r="47" spans="1:8" x14ac:dyDescent="0.25">
      <c r="E47" s="6"/>
      <c r="F47" s="6">
        <f>SUM(F37:F45)</f>
        <v>4882092.7299999995</v>
      </c>
      <c r="G47" s="18"/>
    </row>
    <row r="48" spans="1:8" x14ac:dyDescent="0.25">
      <c r="E48" s="6"/>
      <c r="F48" s="6"/>
    </row>
    <row r="49" spans="2:4" x14ac:dyDescent="0.25">
      <c r="B49" t="s">
        <v>224</v>
      </c>
    </row>
    <row r="50" spans="2:4" x14ac:dyDescent="0.25">
      <c r="B50" t="s">
        <v>30</v>
      </c>
    </row>
    <row r="52" spans="2:4" x14ac:dyDescent="0.25">
      <c r="B52" t="s">
        <v>225</v>
      </c>
      <c r="D52" t="s">
        <v>31</v>
      </c>
    </row>
    <row r="53" spans="2:4" x14ac:dyDescent="0.25">
      <c r="B53" t="s">
        <v>90</v>
      </c>
      <c r="D53" t="s">
        <v>180</v>
      </c>
    </row>
    <row r="54" spans="2:4" x14ac:dyDescent="0.25">
      <c r="D54"/>
    </row>
    <row r="55" spans="2:4" x14ac:dyDescent="0.25">
      <c r="B55" t="s">
        <v>203</v>
      </c>
      <c r="D55" t="s">
        <v>226</v>
      </c>
    </row>
    <row r="56" spans="2:4" x14ac:dyDescent="0.25">
      <c r="B56" t="s">
        <v>145</v>
      </c>
      <c r="D56" t="s">
        <v>146</v>
      </c>
    </row>
    <row r="57" spans="2:4" x14ac:dyDescent="0.25">
      <c r="D57"/>
    </row>
    <row r="58" spans="2:4" x14ac:dyDescent="0.25">
      <c r="B58" t="s">
        <v>148</v>
      </c>
      <c r="D58" t="s">
        <v>209</v>
      </c>
    </row>
    <row r="59" spans="2:4" x14ac:dyDescent="0.25">
      <c r="B59" t="s">
        <v>147</v>
      </c>
      <c r="D59" t="s">
        <v>147</v>
      </c>
    </row>
    <row r="60" spans="2:4" x14ac:dyDescent="0.25">
      <c r="D60"/>
    </row>
    <row r="61" spans="2:4" x14ac:dyDescent="0.25">
      <c r="B61" t="s">
        <v>153</v>
      </c>
      <c r="D61" t="s">
        <v>187</v>
      </c>
    </row>
    <row r="62" spans="2:4" x14ac:dyDescent="0.25">
      <c r="B62" t="s">
        <v>147</v>
      </c>
      <c r="D62" t="s">
        <v>147</v>
      </c>
    </row>
    <row r="171" spans="4:4" x14ac:dyDescent="0.25">
      <c r="D171" s="3">
        <f>D164+D167+D168+D169</f>
        <v>0</v>
      </c>
    </row>
  </sheetData>
  <pageMargins left="0.23622047244094491" right="0.23622047244094491" top="0.74803149606299213" bottom="0.74803149606299213" header="0.31496062992125984" footer="0.31496062992125984"/>
  <pageSetup paperSize="9" scale="79" orientation="portrait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99"/>
  <sheetViews>
    <sheetView zoomScaleNormal="100" workbookViewId="0">
      <selection activeCell="B81" sqref="B81"/>
    </sheetView>
  </sheetViews>
  <sheetFormatPr defaultColWidth="11.5703125" defaultRowHeight="15" x14ac:dyDescent="0.25"/>
  <cols>
    <col min="1" max="1" width="42.28515625" style="17" customWidth="1"/>
    <col min="2" max="2" width="88.5703125" style="14" customWidth="1"/>
    <col min="3" max="3" width="12.28515625" bestFit="1" customWidth="1"/>
    <col min="4" max="4" width="4.7109375" customWidth="1"/>
    <col min="5" max="5" width="19.140625" customWidth="1"/>
    <col min="7" max="7" width="17.5703125" customWidth="1"/>
  </cols>
  <sheetData>
    <row r="1" spans="1:10" ht="18.75" x14ac:dyDescent="0.3">
      <c r="A1" s="25" t="s">
        <v>229</v>
      </c>
    </row>
    <row r="3" spans="1:10" x14ac:dyDescent="0.25">
      <c r="A3" s="17" t="s">
        <v>185</v>
      </c>
      <c r="B3" s="14" t="s">
        <v>256</v>
      </c>
      <c r="C3" s="5"/>
      <c r="D3" s="13"/>
      <c r="J3" s="5"/>
    </row>
    <row r="4" spans="1:10" x14ac:dyDescent="0.25">
      <c r="B4" s="14" t="s">
        <v>257</v>
      </c>
      <c r="C4" s="13"/>
      <c r="D4" s="13"/>
    </row>
    <row r="5" spans="1:10" x14ac:dyDescent="0.25">
      <c r="B5" s="14" t="s">
        <v>258</v>
      </c>
      <c r="C5" s="13"/>
      <c r="D5" s="13"/>
    </row>
    <row r="6" spans="1:10" x14ac:dyDescent="0.25">
      <c r="B6" s="14" t="s">
        <v>259</v>
      </c>
      <c r="C6" s="13"/>
      <c r="D6" s="13"/>
    </row>
    <row r="7" spans="1:10" x14ac:dyDescent="0.25">
      <c r="B7" s="14" t="s">
        <v>210</v>
      </c>
      <c r="C7" s="13"/>
      <c r="D7" s="13"/>
    </row>
    <row r="8" spans="1:10" x14ac:dyDescent="0.25">
      <c r="C8" s="13"/>
      <c r="D8" s="13"/>
    </row>
    <row r="9" spans="1:10" x14ac:dyDescent="0.25">
      <c r="A9" s="17" t="s">
        <v>109</v>
      </c>
      <c r="B9" s="14" t="s">
        <v>261</v>
      </c>
      <c r="C9" s="13"/>
      <c r="D9" s="13"/>
    </row>
    <row r="10" spans="1:10" x14ac:dyDescent="0.25">
      <c r="B10" s="14" t="s">
        <v>260</v>
      </c>
      <c r="C10" s="13"/>
      <c r="D10" s="13"/>
    </row>
    <row r="11" spans="1:10" x14ac:dyDescent="0.25">
      <c r="C11" s="13"/>
      <c r="D11" s="13"/>
    </row>
    <row r="12" spans="1:10" x14ac:dyDescent="0.25">
      <c r="A12" s="17" t="s">
        <v>111</v>
      </c>
      <c r="B12" s="14" t="s">
        <v>262</v>
      </c>
      <c r="C12" s="13"/>
      <c r="D12" s="13"/>
    </row>
    <row r="13" spans="1:10" x14ac:dyDescent="0.25">
      <c r="B13" s="14" t="s">
        <v>263</v>
      </c>
      <c r="C13" s="13"/>
      <c r="D13" s="13"/>
    </row>
    <row r="14" spans="1:10" x14ac:dyDescent="0.25">
      <c r="C14" s="13"/>
      <c r="D14" s="13"/>
    </row>
    <row r="15" spans="1:10" x14ac:dyDescent="0.25">
      <c r="A15" s="17" t="s">
        <v>113</v>
      </c>
      <c r="B15" s="14" t="s">
        <v>264</v>
      </c>
      <c r="C15" s="13"/>
      <c r="D15" s="13"/>
    </row>
    <row r="16" spans="1:10" x14ac:dyDescent="0.25">
      <c r="B16" s="14" t="s">
        <v>265</v>
      </c>
      <c r="C16" s="13"/>
      <c r="D16" s="13"/>
    </row>
    <row r="17" spans="1:4" x14ac:dyDescent="0.25">
      <c r="B17" s="14" t="s">
        <v>266</v>
      </c>
      <c r="C17" s="13"/>
      <c r="D17" s="13"/>
    </row>
    <row r="18" spans="1:4" x14ac:dyDescent="0.25">
      <c r="C18" s="13"/>
      <c r="D18" s="13"/>
    </row>
    <row r="19" spans="1:4" x14ac:dyDescent="0.25">
      <c r="A19" s="17" t="s">
        <v>140</v>
      </c>
      <c r="B19" s="14" t="s">
        <v>267</v>
      </c>
      <c r="C19" s="13"/>
      <c r="D19" s="13"/>
    </row>
    <row r="20" spans="1:4" x14ac:dyDescent="0.25">
      <c r="B20" s="14" t="s">
        <v>270</v>
      </c>
      <c r="C20" s="13"/>
      <c r="D20" s="13"/>
    </row>
    <row r="21" spans="1:4" x14ac:dyDescent="0.25">
      <c r="B21" s="14" t="s">
        <v>271</v>
      </c>
      <c r="C21" s="13"/>
      <c r="D21" s="13"/>
    </row>
    <row r="22" spans="1:4" x14ac:dyDescent="0.25">
      <c r="B22" s="14" t="s">
        <v>268</v>
      </c>
      <c r="C22" s="13"/>
      <c r="D22" s="13"/>
    </row>
    <row r="23" spans="1:4" x14ac:dyDescent="0.25">
      <c r="B23" s="14" t="s">
        <v>269</v>
      </c>
      <c r="C23" s="13"/>
      <c r="D23" s="13"/>
    </row>
    <row r="24" spans="1:4" x14ac:dyDescent="0.25">
      <c r="B24" s="14" t="s">
        <v>221</v>
      </c>
      <c r="C24" s="13"/>
      <c r="D24" s="13"/>
    </row>
    <row r="25" spans="1:4" x14ac:dyDescent="0.25">
      <c r="B25" s="14" t="s">
        <v>220</v>
      </c>
      <c r="C25" s="13"/>
      <c r="D25" s="13"/>
    </row>
    <row r="26" spans="1:4" x14ac:dyDescent="0.25">
      <c r="C26" s="13"/>
      <c r="D26" s="13"/>
    </row>
    <row r="27" spans="1:4" x14ac:dyDescent="0.25">
      <c r="A27" s="17" t="s">
        <v>116</v>
      </c>
      <c r="B27" s="14" t="s">
        <v>272</v>
      </c>
      <c r="C27" s="13"/>
      <c r="D27" s="13"/>
    </row>
    <row r="28" spans="1:4" x14ac:dyDescent="0.25">
      <c r="B28" s="14" t="s">
        <v>273</v>
      </c>
      <c r="C28" s="39"/>
      <c r="D28" s="13"/>
    </row>
    <row r="29" spans="1:4" x14ac:dyDescent="0.25">
      <c r="B29" s="14" t="s">
        <v>315</v>
      </c>
      <c r="C29" s="39"/>
      <c r="D29" s="13"/>
    </row>
    <row r="30" spans="1:4" x14ac:dyDescent="0.25">
      <c r="B30" s="14" t="s">
        <v>316</v>
      </c>
      <c r="C30" s="39"/>
      <c r="D30" s="13"/>
    </row>
    <row r="31" spans="1:4" x14ac:dyDescent="0.25">
      <c r="B31" s="14" t="s">
        <v>191</v>
      </c>
      <c r="C31" s="39"/>
      <c r="D31" s="13"/>
    </row>
    <row r="32" spans="1:4" x14ac:dyDescent="0.25">
      <c r="B32" s="14" t="s">
        <v>192</v>
      </c>
      <c r="C32" s="39"/>
      <c r="D32" s="13"/>
    </row>
    <row r="33" spans="1:4" x14ac:dyDescent="0.25">
      <c r="B33" s="14" t="s">
        <v>193</v>
      </c>
      <c r="C33" s="13"/>
      <c r="D33" s="13"/>
    </row>
    <row r="34" spans="1:4" x14ac:dyDescent="0.25">
      <c r="B34" s="14" t="s">
        <v>194</v>
      </c>
      <c r="C34" s="13"/>
      <c r="D34" s="13"/>
    </row>
    <row r="35" spans="1:4" x14ac:dyDescent="0.25">
      <c r="C35" s="13"/>
      <c r="D35" s="13"/>
    </row>
    <row r="36" spans="1:4" x14ac:dyDescent="0.25">
      <c r="A36" s="17" t="s">
        <v>211</v>
      </c>
      <c r="B36" s="14" t="s">
        <v>274</v>
      </c>
      <c r="C36" s="13"/>
      <c r="D36" s="13"/>
    </row>
    <row r="37" spans="1:4" x14ac:dyDescent="0.25">
      <c r="B37" s="14" t="s">
        <v>195</v>
      </c>
      <c r="C37" s="13"/>
      <c r="D37" s="13"/>
    </row>
    <row r="38" spans="1:4" x14ac:dyDescent="0.25">
      <c r="B38" s="14" t="s">
        <v>275</v>
      </c>
      <c r="C38" s="13"/>
      <c r="D38" s="13"/>
    </row>
    <row r="39" spans="1:4" x14ac:dyDescent="0.25">
      <c r="C39" s="13"/>
      <c r="D39" s="13"/>
    </row>
    <row r="40" spans="1:4" x14ac:dyDescent="0.25">
      <c r="A40" s="17" t="s">
        <v>122</v>
      </c>
      <c r="B40" s="14" t="s">
        <v>276</v>
      </c>
      <c r="C40" s="13"/>
      <c r="D40" s="13"/>
    </row>
    <row r="41" spans="1:4" x14ac:dyDescent="0.25">
      <c r="B41" s="14" t="s">
        <v>277</v>
      </c>
      <c r="C41" s="13"/>
      <c r="D41" s="13"/>
    </row>
    <row r="42" spans="1:4" x14ac:dyDescent="0.25">
      <c r="C42" s="13"/>
      <c r="D42" s="13"/>
    </row>
    <row r="43" spans="1:4" x14ac:dyDescent="0.25">
      <c r="A43" s="17" t="s">
        <v>124</v>
      </c>
      <c r="B43" s="14" t="s">
        <v>278</v>
      </c>
      <c r="C43" s="13"/>
      <c r="D43" s="13"/>
    </row>
    <row r="44" spans="1:4" x14ac:dyDescent="0.25">
      <c r="B44" s="14" t="s">
        <v>280</v>
      </c>
      <c r="C44" s="13"/>
      <c r="D44" s="13"/>
    </row>
    <row r="45" spans="1:4" x14ac:dyDescent="0.25">
      <c r="B45" s="14" t="s">
        <v>279</v>
      </c>
      <c r="C45" s="13"/>
      <c r="D45" s="13"/>
    </row>
    <row r="46" spans="1:4" x14ac:dyDescent="0.25">
      <c r="C46" s="13"/>
      <c r="D46" s="13"/>
    </row>
    <row r="47" spans="1:4" x14ac:dyDescent="0.25">
      <c r="A47" s="17" t="s">
        <v>126</v>
      </c>
      <c r="B47" s="14" t="s">
        <v>281</v>
      </c>
      <c r="C47" s="13"/>
      <c r="D47" s="13"/>
    </row>
    <row r="48" spans="1:4" x14ac:dyDescent="0.25">
      <c r="B48" s="14" t="s">
        <v>282</v>
      </c>
      <c r="C48" s="13"/>
      <c r="D48" s="13"/>
    </row>
    <row r="49" spans="1:4" x14ac:dyDescent="0.25">
      <c r="B49" s="14" t="s">
        <v>283</v>
      </c>
      <c r="C49" s="13"/>
      <c r="D49" s="13"/>
    </row>
    <row r="50" spans="1:4" x14ac:dyDescent="0.25">
      <c r="C50" s="13"/>
      <c r="D50" s="13"/>
    </row>
    <row r="51" spans="1:4" x14ac:dyDescent="0.25">
      <c r="A51" s="17" t="s">
        <v>128</v>
      </c>
      <c r="B51" s="14" t="s">
        <v>284</v>
      </c>
      <c r="C51" s="13"/>
      <c r="D51" s="13"/>
    </row>
    <row r="52" spans="1:4" x14ac:dyDescent="0.25">
      <c r="B52" s="14" t="s">
        <v>285</v>
      </c>
      <c r="C52" s="13"/>
      <c r="D52" s="13"/>
    </row>
    <row r="53" spans="1:4" x14ac:dyDescent="0.25">
      <c r="B53" s="14" t="s">
        <v>286</v>
      </c>
      <c r="C53" s="13"/>
      <c r="D53" s="13"/>
    </row>
    <row r="54" spans="1:4" x14ac:dyDescent="0.25">
      <c r="B54" s="14" t="s">
        <v>287</v>
      </c>
      <c r="C54" s="13"/>
      <c r="D54" s="13"/>
    </row>
    <row r="55" spans="1:4" x14ac:dyDescent="0.25">
      <c r="C55" s="13"/>
      <c r="D55" s="13"/>
    </row>
    <row r="56" spans="1:4" x14ac:dyDescent="0.25">
      <c r="A56" s="17" t="s">
        <v>131</v>
      </c>
      <c r="B56" s="14" t="s">
        <v>288</v>
      </c>
      <c r="C56" s="13"/>
      <c r="D56" s="13"/>
    </row>
    <row r="57" spans="1:4" x14ac:dyDescent="0.25">
      <c r="B57" s="14" t="s">
        <v>289</v>
      </c>
      <c r="C57" s="13"/>
      <c r="D57" s="13"/>
    </row>
    <row r="58" spans="1:4" x14ac:dyDescent="0.25">
      <c r="B58" s="14" t="s">
        <v>290</v>
      </c>
      <c r="C58" s="13"/>
      <c r="D58" s="13"/>
    </row>
    <row r="59" spans="1:4" x14ac:dyDescent="0.25">
      <c r="B59" s="14" t="s">
        <v>291</v>
      </c>
      <c r="C59" s="13"/>
      <c r="D59" s="13"/>
    </row>
    <row r="60" spans="1:4" x14ac:dyDescent="0.25">
      <c r="C60" s="13"/>
      <c r="D60" s="13"/>
    </row>
    <row r="61" spans="1:4" x14ac:dyDescent="0.25">
      <c r="A61" s="17" t="s">
        <v>129</v>
      </c>
      <c r="B61" s="14" t="s">
        <v>305</v>
      </c>
      <c r="C61" s="13"/>
      <c r="D61" s="13"/>
    </row>
    <row r="62" spans="1:4" x14ac:dyDescent="0.25">
      <c r="B62" s="14" t="s">
        <v>292</v>
      </c>
      <c r="C62" s="13"/>
      <c r="D62" s="13"/>
    </row>
    <row r="63" spans="1:4" x14ac:dyDescent="0.25">
      <c r="B63" s="14" t="s">
        <v>299</v>
      </c>
      <c r="C63" s="13"/>
      <c r="D63" s="13"/>
    </row>
    <row r="64" spans="1:4" x14ac:dyDescent="0.25">
      <c r="B64" s="14" t="s">
        <v>293</v>
      </c>
      <c r="C64" s="13"/>
      <c r="D64" s="13"/>
    </row>
    <row r="65" spans="1:4" x14ac:dyDescent="0.25">
      <c r="C65" s="13"/>
      <c r="D65" s="13"/>
    </row>
    <row r="66" spans="1:4" x14ac:dyDescent="0.25">
      <c r="A66" s="17" t="s">
        <v>149</v>
      </c>
      <c r="B66" s="14" t="s">
        <v>294</v>
      </c>
      <c r="C66" s="13"/>
      <c r="D66" s="13"/>
    </row>
    <row r="67" spans="1:4" x14ac:dyDescent="0.25">
      <c r="B67" s="14" t="s">
        <v>295</v>
      </c>
      <c r="C67" s="13"/>
      <c r="D67" s="13"/>
    </row>
    <row r="68" spans="1:4" x14ac:dyDescent="0.25">
      <c r="B68" s="14" t="s">
        <v>296</v>
      </c>
      <c r="C68" s="13"/>
      <c r="D68" s="13"/>
    </row>
    <row r="69" spans="1:4" x14ac:dyDescent="0.25">
      <c r="B69" s="14" t="s">
        <v>297</v>
      </c>
      <c r="C69" s="13"/>
      <c r="D69" s="13"/>
    </row>
    <row r="70" spans="1:4" x14ac:dyDescent="0.25">
      <c r="B70" s="14" t="s">
        <v>298</v>
      </c>
      <c r="C70" s="13"/>
      <c r="D70" s="13"/>
    </row>
    <row r="71" spans="1:4" x14ac:dyDescent="0.25">
      <c r="B71" s="14" t="s">
        <v>300</v>
      </c>
      <c r="C71" s="13"/>
      <c r="D71" s="13"/>
    </row>
    <row r="72" spans="1:4" x14ac:dyDescent="0.25">
      <c r="B72" s="14" t="s">
        <v>301</v>
      </c>
      <c r="C72" s="13"/>
      <c r="D72" s="13"/>
    </row>
    <row r="73" spans="1:4" x14ac:dyDescent="0.25">
      <c r="B73" s="14" t="s">
        <v>302</v>
      </c>
      <c r="C73" s="13"/>
      <c r="D73" s="13"/>
    </row>
    <row r="74" spans="1:4" x14ac:dyDescent="0.25">
      <c r="B74" s="14" t="s">
        <v>303</v>
      </c>
      <c r="C74" s="13"/>
      <c r="D74" s="13"/>
    </row>
    <row r="75" spans="1:4" x14ac:dyDescent="0.25">
      <c r="B75" s="14" t="s">
        <v>304</v>
      </c>
      <c r="C75" s="13"/>
      <c r="D75" s="13"/>
    </row>
    <row r="76" spans="1:4" x14ac:dyDescent="0.25">
      <c r="C76" s="13"/>
      <c r="D76" s="13"/>
    </row>
    <row r="77" spans="1:4" x14ac:dyDescent="0.25">
      <c r="A77" s="17" t="s">
        <v>134</v>
      </c>
      <c r="B77" s="14" t="s">
        <v>319</v>
      </c>
      <c r="C77" s="13"/>
      <c r="D77" s="13"/>
    </row>
    <row r="78" spans="1:4" x14ac:dyDescent="0.25">
      <c r="B78" s="14" t="s">
        <v>318</v>
      </c>
      <c r="C78" s="13"/>
      <c r="D78" s="13"/>
    </row>
    <row r="79" spans="1:4" x14ac:dyDescent="0.25">
      <c r="C79" s="13"/>
      <c r="D79" s="13"/>
    </row>
    <row r="80" spans="1:4" x14ac:dyDescent="0.25">
      <c r="A80" s="17" t="s">
        <v>150</v>
      </c>
      <c r="B80" s="14" t="s">
        <v>320</v>
      </c>
      <c r="C80" s="13"/>
      <c r="D80" s="13"/>
    </row>
    <row r="81" spans="1:4" x14ac:dyDescent="0.25">
      <c r="B81" s="14" t="s">
        <v>306</v>
      </c>
      <c r="C81" s="13"/>
      <c r="D81" s="13"/>
    </row>
    <row r="82" spans="1:4" x14ac:dyDescent="0.25">
      <c r="B82" s="14" t="s">
        <v>307</v>
      </c>
      <c r="C82" s="13"/>
      <c r="D82" s="13"/>
    </row>
    <row r="83" spans="1:4" x14ac:dyDescent="0.25">
      <c r="B83" s="14" t="s">
        <v>308</v>
      </c>
      <c r="C83" s="13"/>
      <c r="D83" s="13"/>
    </row>
    <row r="84" spans="1:4" x14ac:dyDescent="0.25">
      <c r="B84" s="14" t="s">
        <v>309</v>
      </c>
      <c r="C84" s="13"/>
      <c r="D84" s="13"/>
    </row>
    <row r="85" spans="1:4" x14ac:dyDescent="0.25">
      <c r="B85" s="14" t="s">
        <v>310</v>
      </c>
      <c r="C85" s="13"/>
      <c r="D85" s="13"/>
    </row>
    <row r="86" spans="1:4" x14ac:dyDescent="0.25">
      <c r="C86" s="13"/>
      <c r="D86" s="13"/>
    </row>
    <row r="87" spans="1:4" x14ac:dyDescent="0.25">
      <c r="A87" s="17" t="s">
        <v>29</v>
      </c>
      <c r="B87" s="14" t="s">
        <v>311</v>
      </c>
      <c r="C87" s="13"/>
      <c r="D87" s="13"/>
    </row>
    <row r="88" spans="1:4" x14ac:dyDescent="0.25">
      <c r="B88" s="14" t="s">
        <v>312</v>
      </c>
      <c r="C88" s="13"/>
      <c r="D88" s="13"/>
    </row>
    <row r="89" spans="1:4" x14ac:dyDescent="0.25">
      <c r="C89" s="13"/>
      <c r="D89" s="13"/>
    </row>
    <row r="90" spans="1:4" x14ac:dyDescent="0.25">
      <c r="A90" s="17" t="s">
        <v>313</v>
      </c>
      <c r="C90" s="13"/>
      <c r="D90" s="13"/>
    </row>
    <row r="91" spans="1:4" x14ac:dyDescent="0.25">
      <c r="C91" s="13"/>
      <c r="D91" s="13"/>
    </row>
    <row r="92" spans="1:4" x14ac:dyDescent="0.25">
      <c r="C92" s="13"/>
      <c r="D92" s="13"/>
    </row>
    <row r="97" spans="1:1" x14ac:dyDescent="0.25">
      <c r="A97" s="35" t="s">
        <v>317</v>
      </c>
    </row>
    <row r="99" spans="1:1" x14ac:dyDescent="0.25">
      <c r="A99" s="17" t="s">
        <v>45</v>
      </c>
    </row>
  </sheetData>
  <mergeCells count="1">
    <mergeCell ref="C28:C32"/>
  </mergeCells>
  <pageMargins left="0.23622047244094491" right="0.23622047244094491" top="0.74803149606299213" bottom="0.74803149606299213" header="0.31496062992125984" footer="0.31496062992125984"/>
  <pageSetup paperSize="9" scale="59" fitToHeight="2" orientation="portrait" r:id="rId1"/>
  <headerFooter differentFirst="1"/>
  <rowBreaks count="1" manualBreakCount="1">
    <brk id="50" max="4" man="1"/>
  </rowBreaks>
  <colBreaks count="1" manualBreakCount="1">
    <brk id="5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58"/>
  <sheetViews>
    <sheetView topLeftCell="A35" zoomScaleNormal="100" workbookViewId="0">
      <selection activeCell="B23" sqref="B23"/>
    </sheetView>
  </sheetViews>
  <sheetFormatPr defaultColWidth="11.5703125" defaultRowHeight="15" x14ac:dyDescent="0.25"/>
  <cols>
    <col min="1" max="1" width="14.28515625" style="14" customWidth="1"/>
    <col min="2" max="2" width="5.7109375" style="14" customWidth="1"/>
    <col min="3" max="3" width="12.5703125" style="14" bestFit="1" customWidth="1"/>
    <col min="4" max="4" width="49.28515625" style="14" bestFit="1" customWidth="1"/>
    <col min="5" max="5" width="11.5703125" style="14"/>
    <col min="6" max="6" width="25.42578125" customWidth="1"/>
  </cols>
  <sheetData>
    <row r="1" spans="1:4" ht="18.75" x14ac:dyDescent="0.3">
      <c r="A1" s="25" t="s">
        <v>42</v>
      </c>
      <c r="B1" s="25"/>
      <c r="C1" s="25"/>
      <c r="D1" s="25"/>
    </row>
    <row r="3" spans="1:4" x14ac:dyDescent="0.25">
      <c r="A3" s="17" t="s">
        <v>43</v>
      </c>
    </row>
    <row r="5" spans="1:4" x14ac:dyDescent="0.25">
      <c r="A5" s="26">
        <v>1980</v>
      </c>
      <c r="B5" s="27" t="s">
        <v>44</v>
      </c>
      <c r="C5" s="28">
        <v>59259</v>
      </c>
    </row>
    <row r="6" spans="1:4" hidden="1" x14ac:dyDescent="0.25">
      <c r="A6" s="26">
        <v>1981</v>
      </c>
      <c r="B6" s="27" t="s">
        <v>44</v>
      </c>
      <c r="C6" s="28">
        <v>63704</v>
      </c>
    </row>
    <row r="7" spans="1:4" x14ac:dyDescent="0.25">
      <c r="A7" s="26">
        <v>1982</v>
      </c>
      <c r="B7" s="27" t="s">
        <v>44</v>
      </c>
      <c r="C7" s="28">
        <v>88482</v>
      </c>
      <c r="D7" s="14" t="s">
        <v>46</v>
      </c>
    </row>
    <row r="8" spans="1:4" hidden="1" x14ac:dyDescent="0.25">
      <c r="A8" s="26">
        <v>1983</v>
      </c>
      <c r="B8" s="27" t="s">
        <v>44</v>
      </c>
      <c r="C8" s="28">
        <v>99608</v>
      </c>
    </row>
    <row r="9" spans="1:4" hidden="1" x14ac:dyDescent="0.25">
      <c r="A9" s="26">
        <v>1984</v>
      </c>
      <c r="B9" s="27" t="s">
        <v>44</v>
      </c>
      <c r="C9" s="28">
        <v>116885</v>
      </c>
    </row>
    <row r="10" spans="1:4" hidden="1" x14ac:dyDescent="0.25">
      <c r="A10" s="26">
        <v>1985</v>
      </c>
      <c r="B10" s="27" t="s">
        <v>44</v>
      </c>
      <c r="C10" s="28">
        <v>131150</v>
      </c>
    </row>
    <row r="11" spans="1:4" hidden="1" x14ac:dyDescent="0.25">
      <c r="A11" s="26">
        <v>1986</v>
      </c>
      <c r="B11" s="27" t="s">
        <v>44</v>
      </c>
      <c r="C11" s="28">
        <v>146378</v>
      </c>
    </row>
    <row r="12" spans="1:4" hidden="1" x14ac:dyDescent="0.25">
      <c r="A12" s="26">
        <v>1987</v>
      </c>
      <c r="B12" s="27" t="s">
        <v>44</v>
      </c>
      <c r="C12" s="28">
        <v>169589</v>
      </c>
    </row>
    <row r="13" spans="1:4" hidden="1" x14ac:dyDescent="0.25">
      <c r="A13" s="26">
        <v>1988</v>
      </c>
      <c r="B13" s="27" t="s">
        <v>44</v>
      </c>
      <c r="C13" s="28">
        <v>196726</v>
      </c>
    </row>
    <row r="14" spans="1:4" hidden="1" x14ac:dyDescent="0.25">
      <c r="A14" s="26">
        <v>1989</v>
      </c>
      <c r="B14" s="27" t="s">
        <v>44</v>
      </c>
      <c r="C14" s="28">
        <v>215931</v>
      </c>
    </row>
    <row r="15" spans="1:4" hidden="1" x14ac:dyDescent="0.25">
      <c r="A15" s="26">
        <v>1990</v>
      </c>
      <c r="B15" s="27" t="s">
        <v>44</v>
      </c>
      <c r="C15" s="28">
        <v>239809</v>
      </c>
    </row>
    <row r="16" spans="1:4" hidden="1" x14ac:dyDescent="0.25">
      <c r="A16" s="26">
        <v>1991</v>
      </c>
      <c r="B16" s="27" t="s">
        <v>44</v>
      </c>
      <c r="C16" s="28">
        <v>265119</v>
      </c>
    </row>
    <row r="17" spans="1:4" x14ac:dyDescent="0.25">
      <c r="A17" s="26">
        <v>1992</v>
      </c>
      <c r="B17" s="27" t="s">
        <v>44</v>
      </c>
      <c r="C17" s="28">
        <v>271533</v>
      </c>
      <c r="D17" s="14" t="s">
        <v>47</v>
      </c>
    </row>
    <row r="18" spans="1:4" hidden="1" x14ac:dyDescent="0.25">
      <c r="A18" s="26">
        <v>1993</v>
      </c>
      <c r="B18" s="27" t="s">
        <v>44</v>
      </c>
      <c r="C18" s="28">
        <v>304130</v>
      </c>
    </row>
    <row r="19" spans="1:4" x14ac:dyDescent="0.25">
      <c r="A19" s="26">
        <v>1994</v>
      </c>
      <c r="B19" s="27" t="s">
        <v>44</v>
      </c>
      <c r="C19" s="28">
        <v>322005</v>
      </c>
      <c r="D19" s="14" t="s">
        <v>48</v>
      </c>
    </row>
    <row r="20" spans="1:4" hidden="1" x14ac:dyDescent="0.25">
      <c r="A20" s="26">
        <v>1995</v>
      </c>
      <c r="B20" s="27" t="s">
        <v>44</v>
      </c>
      <c r="C20" s="28">
        <v>343765</v>
      </c>
    </row>
    <row r="21" spans="1:4" hidden="1" x14ac:dyDescent="0.25">
      <c r="A21" s="26">
        <v>1996</v>
      </c>
      <c r="B21" s="27" t="s">
        <v>44</v>
      </c>
      <c r="C21" s="28">
        <v>368024</v>
      </c>
    </row>
    <row r="22" spans="1:4" x14ac:dyDescent="0.25">
      <c r="A22" s="26">
        <v>1997</v>
      </c>
      <c r="B22" s="27" t="s">
        <v>44</v>
      </c>
      <c r="C22" s="28">
        <v>450289</v>
      </c>
      <c r="D22" s="14" t="s">
        <v>49</v>
      </c>
    </row>
    <row r="23" spans="1:4" hidden="1" x14ac:dyDescent="0.25">
      <c r="A23" s="26">
        <v>1998</v>
      </c>
      <c r="B23" s="27" t="s">
        <v>44</v>
      </c>
      <c r="C23" s="28">
        <v>376423</v>
      </c>
      <c r="D23" s="14" t="s">
        <v>50</v>
      </c>
    </row>
    <row r="24" spans="1:4" hidden="1" x14ac:dyDescent="0.25">
      <c r="A24" s="26">
        <v>1999</v>
      </c>
      <c r="B24" s="27" t="s">
        <v>44</v>
      </c>
      <c r="C24" s="28">
        <v>483477</v>
      </c>
      <c r="D24" s="14" t="s">
        <v>51</v>
      </c>
    </row>
    <row r="25" spans="1:4" hidden="1" x14ac:dyDescent="0.25">
      <c r="A25" s="26">
        <v>2000</v>
      </c>
      <c r="B25" s="27" t="s">
        <v>44</v>
      </c>
      <c r="C25" s="28">
        <v>500988</v>
      </c>
      <c r="D25" s="14" t="s">
        <v>52</v>
      </c>
    </row>
    <row r="26" spans="1:4" hidden="1" x14ac:dyDescent="0.25">
      <c r="A26" s="26">
        <v>2001</v>
      </c>
      <c r="B26" s="27" t="s">
        <v>44</v>
      </c>
      <c r="C26" s="28">
        <v>459982</v>
      </c>
      <c r="D26" s="14" t="s">
        <v>53</v>
      </c>
    </row>
    <row r="27" spans="1:4" hidden="1" x14ac:dyDescent="0.25">
      <c r="A27" s="26">
        <v>2002</v>
      </c>
      <c r="B27" s="27" t="s">
        <v>44</v>
      </c>
      <c r="C27" s="28">
        <v>336908</v>
      </c>
      <c r="D27" s="14" t="s">
        <v>54</v>
      </c>
    </row>
    <row r="28" spans="1:4" hidden="1" x14ac:dyDescent="0.25">
      <c r="A28" s="26">
        <v>2003</v>
      </c>
      <c r="B28" s="27" t="s">
        <v>44</v>
      </c>
      <c r="C28" s="28">
        <v>600984</v>
      </c>
      <c r="D28" s="14" t="s">
        <v>55</v>
      </c>
    </row>
    <row r="29" spans="1:4" hidden="1" x14ac:dyDescent="0.25">
      <c r="A29" s="26">
        <v>2004</v>
      </c>
      <c r="B29" s="27" t="s">
        <v>44</v>
      </c>
      <c r="C29" s="28">
        <v>837381</v>
      </c>
      <c r="D29" s="14" t="s">
        <v>56</v>
      </c>
    </row>
    <row r="30" spans="1:4" x14ac:dyDescent="0.25">
      <c r="A30" s="26">
        <v>2005</v>
      </c>
      <c r="B30" s="27" t="s">
        <v>44</v>
      </c>
      <c r="C30" s="28">
        <v>822175.1</v>
      </c>
      <c r="D30" s="14" t="s">
        <v>57</v>
      </c>
    </row>
    <row r="31" spans="1:4" x14ac:dyDescent="0.25">
      <c r="A31" s="26">
        <v>2006</v>
      </c>
      <c r="B31" s="27" t="s">
        <v>44</v>
      </c>
      <c r="C31" s="28">
        <v>1317032</v>
      </c>
      <c r="D31" s="14" t="s">
        <v>59</v>
      </c>
    </row>
    <row r="32" spans="1:4" x14ac:dyDescent="0.25">
      <c r="A32" s="26">
        <v>2007</v>
      </c>
      <c r="B32" s="27" t="s">
        <v>44</v>
      </c>
      <c r="C32" s="28">
        <v>1295630.8400000001</v>
      </c>
      <c r="D32" s="14" t="s">
        <v>60</v>
      </c>
    </row>
    <row r="33" spans="1:8" x14ac:dyDescent="0.25">
      <c r="A33" s="26">
        <v>2008</v>
      </c>
      <c r="B33" s="27" t="s">
        <v>44</v>
      </c>
      <c r="C33" s="28">
        <v>851339</v>
      </c>
      <c r="D33" s="14" t="s">
        <v>58</v>
      </c>
    </row>
    <row r="34" spans="1:8" x14ac:dyDescent="0.25">
      <c r="A34" s="26">
        <v>2009</v>
      </c>
      <c r="B34" s="27" t="s">
        <v>44</v>
      </c>
      <c r="C34" s="28">
        <v>1175514.17</v>
      </c>
      <c r="D34" s="14" t="s">
        <v>61</v>
      </c>
    </row>
    <row r="35" spans="1:8" x14ac:dyDescent="0.25">
      <c r="A35" s="26">
        <v>2010</v>
      </c>
      <c r="B35" s="27" t="s">
        <v>44</v>
      </c>
      <c r="C35" s="28">
        <v>1397150</v>
      </c>
      <c r="D35" s="14" t="s">
        <v>76</v>
      </c>
    </row>
    <row r="36" spans="1:8" x14ac:dyDescent="0.25">
      <c r="A36" s="26">
        <v>2011</v>
      </c>
      <c r="B36" s="27" t="s">
        <v>44</v>
      </c>
      <c r="C36" s="28">
        <v>1068642.78</v>
      </c>
      <c r="D36" s="14" t="s">
        <v>75</v>
      </c>
    </row>
    <row r="37" spans="1:8" x14ac:dyDescent="0.25">
      <c r="A37" s="26">
        <v>2012</v>
      </c>
      <c r="B37" s="27" t="s">
        <v>44</v>
      </c>
      <c r="C37" s="28">
        <v>1184208.75</v>
      </c>
      <c r="D37" s="14" t="s">
        <v>80</v>
      </c>
    </row>
    <row r="38" spans="1:8" x14ac:dyDescent="0.25">
      <c r="A38" s="26">
        <v>2013</v>
      </c>
      <c r="B38" s="27" t="s">
        <v>44</v>
      </c>
      <c r="C38" s="28">
        <v>1553429.38</v>
      </c>
      <c r="D38" s="14" t="s">
        <v>89</v>
      </c>
    </row>
    <row r="39" spans="1:8" x14ac:dyDescent="0.25">
      <c r="A39" s="26">
        <v>2014</v>
      </c>
      <c r="B39" s="27" t="s">
        <v>44</v>
      </c>
      <c r="C39" s="28">
        <v>1764057.51</v>
      </c>
      <c r="D39" s="14" t="s">
        <v>91</v>
      </c>
    </row>
    <row r="40" spans="1:8" x14ac:dyDescent="0.25">
      <c r="A40" s="26">
        <v>2015</v>
      </c>
      <c r="B40" s="27" t="s">
        <v>93</v>
      </c>
      <c r="C40" s="28">
        <v>2348938.38</v>
      </c>
      <c r="D40" s="14" t="s">
        <v>94</v>
      </c>
    </row>
    <row r="41" spans="1:8" x14ac:dyDescent="0.25">
      <c r="A41" s="26">
        <v>2016</v>
      </c>
      <c r="B41" s="27" t="s">
        <v>44</v>
      </c>
      <c r="C41" s="28">
        <v>2306956.8199999998</v>
      </c>
      <c r="D41" s="14" t="s">
        <v>154</v>
      </c>
    </row>
    <row r="42" spans="1:8" x14ac:dyDescent="0.25">
      <c r="A42" s="26">
        <v>2017</v>
      </c>
      <c r="B42" s="27" t="s">
        <v>44</v>
      </c>
      <c r="C42" s="28">
        <v>2609755.6800000002</v>
      </c>
      <c r="D42" s="14" t="s">
        <v>159</v>
      </c>
    </row>
    <row r="43" spans="1:8" x14ac:dyDescent="0.25">
      <c r="A43" s="26">
        <v>2018</v>
      </c>
      <c r="B43" s="27" t="s">
        <v>44</v>
      </c>
      <c r="C43" s="28">
        <v>2224728.56</v>
      </c>
      <c r="D43" s="14" t="s">
        <v>162</v>
      </c>
    </row>
    <row r="44" spans="1:8" x14ac:dyDescent="0.25">
      <c r="A44" s="26">
        <v>2019</v>
      </c>
      <c r="B44" s="27" t="s">
        <v>44</v>
      </c>
      <c r="C44" s="29">
        <v>2923379.66</v>
      </c>
      <c r="D44" s="14" t="s">
        <v>175</v>
      </c>
    </row>
    <row r="45" spans="1:8" x14ac:dyDescent="0.25">
      <c r="A45" s="26">
        <v>2020</v>
      </c>
      <c r="B45" s="27" t="s">
        <v>44</v>
      </c>
      <c r="C45" s="29">
        <v>3856388.93</v>
      </c>
      <c r="D45" s="14" t="s">
        <v>177</v>
      </c>
      <c r="H45" s="18"/>
    </row>
    <row r="46" spans="1:8" x14ac:dyDescent="0.25">
      <c r="A46" s="26">
        <v>2021</v>
      </c>
      <c r="B46" s="27" t="s">
        <v>44</v>
      </c>
      <c r="C46" s="29">
        <v>4847856</v>
      </c>
      <c r="D46" s="14" t="s">
        <v>186</v>
      </c>
      <c r="H46" s="18"/>
    </row>
    <row r="47" spans="1:8" x14ac:dyDescent="0.25">
      <c r="A47" s="26">
        <v>2022</v>
      </c>
      <c r="B47" s="27" t="s">
        <v>44</v>
      </c>
      <c r="C47" s="29">
        <v>3797175</v>
      </c>
      <c r="D47" s="14" t="s">
        <v>188</v>
      </c>
      <c r="H47" s="18"/>
    </row>
    <row r="48" spans="1:8" x14ac:dyDescent="0.25">
      <c r="A48" s="26">
        <v>2023</v>
      </c>
      <c r="B48" s="27" t="s">
        <v>44</v>
      </c>
      <c r="C48" s="28" t="s">
        <v>198</v>
      </c>
      <c r="D48" s="14" t="s">
        <v>199</v>
      </c>
    </row>
    <row r="49" spans="1:4" x14ac:dyDescent="0.25">
      <c r="A49" s="26"/>
      <c r="B49" s="27"/>
      <c r="C49" s="28" t="s">
        <v>200</v>
      </c>
    </row>
    <row r="50" spans="1:4" x14ac:dyDescent="0.25">
      <c r="A50" s="26">
        <v>2024</v>
      </c>
      <c r="B50" s="27" t="s">
        <v>44</v>
      </c>
      <c r="C50" s="28" t="s">
        <v>245</v>
      </c>
      <c r="D50" s="14" t="s">
        <v>246</v>
      </c>
    </row>
    <row r="51" spans="1:4" x14ac:dyDescent="0.25">
      <c r="A51" s="26"/>
      <c r="B51" s="27"/>
      <c r="C51" s="28"/>
    </row>
    <row r="52" spans="1:4" x14ac:dyDescent="0.25">
      <c r="A52" s="14" t="s">
        <v>247</v>
      </c>
    </row>
    <row r="53" spans="1:4" x14ac:dyDescent="0.25">
      <c r="A53" s="14" t="s">
        <v>248</v>
      </c>
    </row>
    <row r="54" spans="1:4" x14ac:dyDescent="0.25">
      <c r="A54" s="14" t="s">
        <v>249</v>
      </c>
    </row>
    <row r="55" spans="1:4" x14ac:dyDescent="0.25">
      <c r="A55" s="14" t="s">
        <v>314</v>
      </c>
    </row>
    <row r="57" spans="1:4" x14ac:dyDescent="0.25">
      <c r="A57" s="14" t="s">
        <v>250</v>
      </c>
    </row>
    <row r="58" spans="1:4" x14ac:dyDescent="0.25">
      <c r="A58" s="14" t="s">
        <v>45</v>
      </c>
    </row>
  </sheetData>
  <phoneticPr fontId="11" type="noConversion"/>
  <pageMargins left="0.23622047244094491" right="0.23622047244094491" top="0.74803149606299213" bottom="0.74803149606299213" header="0.31496062992125984" footer="0.31496062992125984"/>
  <pageSetup paperSize="9" scale="89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8:L22"/>
  <sheetViews>
    <sheetView topLeftCell="A8" zoomScaleNormal="100" workbookViewId="0">
      <selection activeCell="B23" sqref="B23"/>
    </sheetView>
  </sheetViews>
  <sheetFormatPr defaultColWidth="9.28515625" defaultRowHeight="15" x14ac:dyDescent="0.25"/>
  <cols>
    <col min="1" max="1" width="3.5703125" customWidth="1"/>
    <col min="12" max="12" width="8.7109375" customWidth="1"/>
  </cols>
  <sheetData>
    <row r="18" spans="2:12" ht="30.75" x14ac:dyDescent="0.3">
      <c r="B18" s="36" t="s">
        <v>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20" spans="2:12" ht="24" x14ac:dyDescent="0.25">
      <c r="B20" s="37" t="s">
        <v>63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2" spans="2:12" ht="30.75" x14ac:dyDescent="0.3">
      <c r="B22" s="36">
        <v>2025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</row>
  </sheetData>
  <mergeCells count="3">
    <mergeCell ref="B18:L18"/>
    <mergeCell ref="B20:L20"/>
    <mergeCell ref="B22:L22"/>
  </mergeCells>
  <pageMargins left="0.23622047244094491" right="0.23622047244094491" top="0.74803149606299213" bottom="0.74803149606299213" header="0.31496062992125984" footer="0.31496062992125984"/>
  <pageSetup paperSize="9" scale="93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166"/>
  <sheetViews>
    <sheetView zoomScaleNormal="100" workbookViewId="0">
      <selection activeCell="B23" sqref="B23"/>
    </sheetView>
  </sheetViews>
  <sheetFormatPr defaultColWidth="9.28515625" defaultRowHeight="15" x14ac:dyDescent="0.25"/>
  <cols>
    <col min="1" max="1" width="9.28515625" bestFit="1" customWidth="1"/>
    <col min="2" max="2" width="41.28515625" customWidth="1"/>
    <col min="3" max="3" width="18.7109375" bestFit="1" customWidth="1"/>
    <col min="4" max="4" width="2.28515625" customWidth="1"/>
    <col min="5" max="5" width="13" style="14" customWidth="1"/>
    <col min="6" max="6" width="2.85546875" customWidth="1"/>
    <col min="7" max="7" width="20.85546875" customWidth="1"/>
    <col min="8" max="8" width="2.42578125" customWidth="1"/>
  </cols>
  <sheetData>
    <row r="1" spans="1:7" ht="18.75" x14ac:dyDescent="0.3">
      <c r="A1" s="7" t="s">
        <v>231</v>
      </c>
      <c r="E1" s="30"/>
      <c r="F1" s="2"/>
    </row>
    <row r="2" spans="1:7" x14ac:dyDescent="0.25">
      <c r="C2" s="1" t="s">
        <v>230</v>
      </c>
      <c r="E2" s="31" t="s">
        <v>201</v>
      </c>
      <c r="G2" s="2" t="s">
        <v>213</v>
      </c>
    </row>
    <row r="3" spans="1:7" x14ac:dyDescent="0.25">
      <c r="C3" s="1">
        <v>2025</v>
      </c>
      <c r="E3" s="32">
        <v>2024</v>
      </c>
      <c r="G3" s="2">
        <v>2024</v>
      </c>
    </row>
    <row r="4" spans="1:7" x14ac:dyDescent="0.25">
      <c r="E4" s="28"/>
    </row>
    <row r="5" spans="1:7" x14ac:dyDescent="0.25">
      <c r="A5" s="1"/>
      <c r="B5" s="1" t="s">
        <v>109</v>
      </c>
      <c r="E5" s="28"/>
    </row>
    <row r="6" spans="1:7" x14ac:dyDescent="0.25">
      <c r="A6">
        <v>3110</v>
      </c>
      <c r="B6" t="s">
        <v>83</v>
      </c>
      <c r="C6" s="3">
        <v>65000</v>
      </c>
      <c r="E6" s="3">
        <v>121710</v>
      </c>
      <c r="G6" s="3">
        <v>40000</v>
      </c>
    </row>
    <row r="7" spans="1:7" x14ac:dyDescent="0.25">
      <c r="A7">
        <v>3111</v>
      </c>
      <c r="B7" t="s">
        <v>82</v>
      </c>
      <c r="C7" s="3">
        <v>5000</v>
      </c>
      <c r="E7" s="3">
        <v>14750</v>
      </c>
      <c r="G7" s="3">
        <v>15000</v>
      </c>
    </row>
    <row r="8" spans="1:7" x14ac:dyDescent="0.25">
      <c r="A8">
        <v>3112</v>
      </c>
      <c r="B8" t="s">
        <v>81</v>
      </c>
      <c r="C8" s="3"/>
      <c r="E8" s="3">
        <v>7830</v>
      </c>
      <c r="G8" s="3"/>
    </row>
    <row r="9" spans="1:7" x14ac:dyDescent="0.25">
      <c r="A9">
        <v>3113</v>
      </c>
      <c r="B9" t="s">
        <v>157</v>
      </c>
      <c r="C9" s="3">
        <v>40000</v>
      </c>
      <c r="E9" s="3">
        <v>51375</v>
      </c>
      <c r="G9" s="3">
        <v>40000</v>
      </c>
    </row>
    <row r="10" spans="1:7" x14ac:dyDescent="0.25">
      <c r="A10">
        <v>3115</v>
      </c>
      <c r="B10" t="s">
        <v>165</v>
      </c>
      <c r="C10" s="3"/>
      <c r="E10" s="3">
        <v>1527</v>
      </c>
      <c r="G10" s="3"/>
    </row>
    <row r="11" spans="1:7" x14ac:dyDescent="0.25">
      <c r="A11">
        <v>3116</v>
      </c>
      <c r="B11" t="s">
        <v>164</v>
      </c>
      <c r="C11" s="3">
        <v>10000</v>
      </c>
      <c r="E11" s="3">
        <v>17190</v>
      </c>
      <c r="G11" s="3">
        <v>5000</v>
      </c>
    </row>
    <row r="12" spans="1:7" x14ac:dyDescent="0.25">
      <c r="A12" s="1"/>
      <c r="B12" s="1" t="s">
        <v>110</v>
      </c>
      <c r="C12" s="33">
        <f t="shared" ref="C12:E12" si="0">SUM(C6:C11)</f>
        <v>120000</v>
      </c>
      <c r="D12" s="33"/>
      <c r="E12" s="33">
        <f t="shared" si="0"/>
        <v>214382</v>
      </c>
      <c r="F12" s="20"/>
      <c r="G12" s="4">
        <f>SUM(G6:G11)</f>
        <v>100000</v>
      </c>
    </row>
    <row r="13" spans="1:7" x14ac:dyDescent="0.25">
      <c r="A13" s="1"/>
      <c r="B13" s="1"/>
      <c r="C13" s="3"/>
      <c r="D13" s="1"/>
      <c r="E13" s="34"/>
      <c r="F13" s="1"/>
      <c r="G13" s="4"/>
    </row>
    <row r="14" spans="1:7" x14ac:dyDescent="0.25">
      <c r="A14" s="1"/>
      <c r="B14" s="1" t="s">
        <v>111</v>
      </c>
      <c r="C14" s="3"/>
      <c r="D14" s="1"/>
      <c r="E14" s="34"/>
      <c r="F14" s="1"/>
      <c r="G14" s="4"/>
    </row>
    <row r="15" spans="1:7" x14ac:dyDescent="0.25">
      <c r="A15">
        <v>3120</v>
      </c>
      <c r="B15" t="s">
        <v>214</v>
      </c>
      <c r="C15" s="3">
        <v>15000</v>
      </c>
      <c r="E15" s="3">
        <v>15000</v>
      </c>
      <c r="G15" s="3">
        <v>115000</v>
      </c>
    </row>
    <row r="16" spans="1:7" x14ac:dyDescent="0.25">
      <c r="A16">
        <v>3125</v>
      </c>
      <c r="B16" t="s">
        <v>181</v>
      </c>
      <c r="C16" s="3">
        <v>150000</v>
      </c>
      <c r="E16" s="3">
        <v>25000</v>
      </c>
      <c r="G16" s="3"/>
    </row>
    <row r="17" spans="1:7" x14ac:dyDescent="0.25">
      <c r="A17">
        <v>3135</v>
      </c>
      <c r="B17" t="s">
        <v>102</v>
      </c>
      <c r="C17" s="3">
        <v>80000</v>
      </c>
      <c r="E17" s="3">
        <v>65993</v>
      </c>
      <c r="G17" s="3">
        <v>80000</v>
      </c>
    </row>
    <row r="18" spans="1:7" x14ac:dyDescent="0.25">
      <c r="A18" s="1"/>
      <c r="B18" s="1" t="s">
        <v>112</v>
      </c>
      <c r="C18" s="33">
        <f>SUM(C15:C17)</f>
        <v>245000</v>
      </c>
      <c r="D18" s="1"/>
      <c r="E18" s="33">
        <f>SUM(E15:E17)</f>
        <v>105993</v>
      </c>
      <c r="F18" s="20"/>
      <c r="G18" s="4">
        <f>SUM(G15:G17)</f>
        <v>195000</v>
      </c>
    </row>
    <row r="19" spans="1:7" x14ac:dyDescent="0.25">
      <c r="A19" s="1"/>
      <c r="B19" s="1"/>
      <c r="C19" s="3"/>
      <c r="D19" s="1"/>
      <c r="E19" s="28"/>
      <c r="F19" s="1"/>
      <c r="G19" s="4"/>
    </row>
    <row r="20" spans="1:7" x14ac:dyDescent="0.25">
      <c r="A20" s="1"/>
      <c r="B20" s="1" t="s">
        <v>113</v>
      </c>
      <c r="C20" s="3"/>
      <c r="D20" s="1"/>
      <c r="E20" s="28"/>
      <c r="F20" s="1"/>
      <c r="G20" s="4"/>
    </row>
    <row r="21" spans="1:7" x14ac:dyDescent="0.25">
      <c r="A21">
        <v>3257</v>
      </c>
      <c r="B21" t="s">
        <v>215</v>
      </c>
      <c r="C21" s="3">
        <v>360000</v>
      </c>
      <c r="E21" s="11">
        <v>132207</v>
      </c>
      <c r="G21" s="3">
        <v>100000</v>
      </c>
    </row>
    <row r="22" spans="1:7" x14ac:dyDescent="0.25">
      <c r="A22">
        <v>3252</v>
      </c>
      <c r="B22" t="s">
        <v>104</v>
      </c>
      <c r="C22" s="3">
        <v>60000</v>
      </c>
      <c r="E22" s="11">
        <v>60235</v>
      </c>
      <c r="G22" s="3">
        <v>45000</v>
      </c>
    </row>
    <row r="23" spans="1:7" x14ac:dyDescent="0.25">
      <c r="A23">
        <v>3253</v>
      </c>
      <c r="B23" t="s">
        <v>5</v>
      </c>
      <c r="C23" s="3">
        <v>370000</v>
      </c>
      <c r="E23" s="11">
        <v>317789</v>
      </c>
      <c r="G23" s="3">
        <v>140000</v>
      </c>
    </row>
    <row r="24" spans="1:7" x14ac:dyDescent="0.25">
      <c r="A24" s="10">
        <v>3254</v>
      </c>
      <c r="B24" s="10" t="s">
        <v>161</v>
      </c>
      <c r="C24" s="3">
        <v>75000</v>
      </c>
      <c r="E24" s="11">
        <v>65059</v>
      </c>
      <c r="G24" s="3">
        <v>50000</v>
      </c>
    </row>
    <row r="25" spans="1:7" x14ac:dyDescent="0.25">
      <c r="A25" s="10">
        <v>3255</v>
      </c>
      <c r="B25" s="10" t="s">
        <v>160</v>
      </c>
      <c r="C25" s="3"/>
      <c r="E25" s="11">
        <v>11495</v>
      </c>
      <c r="G25" s="3">
        <v>12000</v>
      </c>
    </row>
    <row r="26" spans="1:7" x14ac:dyDescent="0.25">
      <c r="A26" s="10">
        <v>3258</v>
      </c>
      <c r="B26" s="10" t="s">
        <v>233</v>
      </c>
      <c r="C26" s="3">
        <v>25000</v>
      </c>
      <c r="E26" s="11">
        <v>7230</v>
      </c>
      <c r="G26" s="3"/>
    </row>
    <row r="27" spans="1:7" x14ac:dyDescent="0.25">
      <c r="A27" s="10">
        <v>3259</v>
      </c>
      <c r="B27" s="10" t="s">
        <v>251</v>
      </c>
      <c r="C27" s="3">
        <v>90000</v>
      </c>
      <c r="E27" s="11"/>
      <c r="G27" s="3"/>
    </row>
    <row r="28" spans="1:7" x14ac:dyDescent="0.25">
      <c r="A28" s="10">
        <v>3260</v>
      </c>
      <c r="B28" s="10" t="s">
        <v>252</v>
      </c>
      <c r="C28" s="3">
        <v>15000</v>
      </c>
      <c r="E28" s="11"/>
      <c r="G28" s="3"/>
    </row>
    <row r="29" spans="1:7" x14ac:dyDescent="0.25">
      <c r="A29" s="10">
        <v>3261</v>
      </c>
      <c r="B29" s="10" t="s">
        <v>253</v>
      </c>
      <c r="C29" s="3">
        <v>15000</v>
      </c>
      <c r="E29" s="11"/>
      <c r="G29" s="3"/>
    </row>
    <row r="30" spans="1:7" x14ac:dyDescent="0.25">
      <c r="A30" s="10">
        <v>3262</v>
      </c>
      <c r="B30" s="10" t="s">
        <v>254</v>
      </c>
      <c r="C30" s="3">
        <v>75000</v>
      </c>
      <c r="E30" s="11"/>
      <c r="G30" s="3"/>
    </row>
    <row r="31" spans="1:7" x14ac:dyDescent="0.25">
      <c r="A31" s="1"/>
      <c r="B31" s="1" t="s">
        <v>114</v>
      </c>
      <c r="C31" s="33">
        <f>SUM(C21:C30)</f>
        <v>1085000</v>
      </c>
      <c r="D31" s="1"/>
      <c r="E31" s="33">
        <f>SUM(E21:E26)</f>
        <v>594015</v>
      </c>
      <c r="F31" s="20"/>
      <c r="G31" s="4">
        <f>SUM(G21:G25)</f>
        <v>347000</v>
      </c>
    </row>
    <row r="32" spans="1:7" x14ac:dyDescent="0.25">
      <c r="C32" s="3"/>
      <c r="E32" s="28"/>
      <c r="G32" s="3"/>
    </row>
    <row r="33" spans="1:7" x14ac:dyDescent="0.25">
      <c r="A33" s="1"/>
      <c r="B33" s="1" t="s">
        <v>140</v>
      </c>
      <c r="C33" s="3"/>
      <c r="D33" s="1"/>
      <c r="E33" s="28"/>
      <c r="F33" s="1"/>
      <c r="G33" s="4"/>
    </row>
    <row r="34" spans="1:7" x14ac:dyDescent="0.25">
      <c r="A34">
        <v>3400</v>
      </c>
      <c r="B34" t="s">
        <v>64</v>
      </c>
      <c r="C34" s="3">
        <v>200000</v>
      </c>
      <c r="E34" s="3">
        <v>188030</v>
      </c>
      <c r="G34" s="3">
        <v>150000</v>
      </c>
    </row>
    <row r="35" spans="1:7" x14ac:dyDescent="0.25">
      <c r="A35">
        <v>3401</v>
      </c>
      <c r="B35" t="s">
        <v>2</v>
      </c>
      <c r="C35" s="3">
        <v>15000</v>
      </c>
      <c r="E35" s="3">
        <v>15000</v>
      </c>
      <c r="G35" s="3">
        <v>20000</v>
      </c>
    </row>
    <row r="36" spans="1:7" x14ac:dyDescent="0.25">
      <c r="A36">
        <v>3403</v>
      </c>
      <c r="B36" t="s">
        <v>103</v>
      </c>
      <c r="C36" s="3">
        <v>50000</v>
      </c>
      <c r="E36" s="11">
        <v>33762</v>
      </c>
      <c r="G36" s="3"/>
    </row>
    <row r="37" spans="1:7" x14ac:dyDescent="0.25">
      <c r="A37">
        <v>3404</v>
      </c>
      <c r="B37" t="s">
        <v>0</v>
      </c>
      <c r="C37" s="3">
        <v>125000</v>
      </c>
      <c r="E37" s="3">
        <v>120647</v>
      </c>
      <c r="G37" s="3">
        <v>125000</v>
      </c>
    </row>
    <row r="38" spans="1:7" x14ac:dyDescent="0.25">
      <c r="A38">
        <v>3405</v>
      </c>
      <c r="B38" t="s">
        <v>173</v>
      </c>
      <c r="C38" s="3">
        <v>100000</v>
      </c>
      <c r="E38" s="3">
        <v>231500</v>
      </c>
      <c r="G38" s="3">
        <v>50000</v>
      </c>
    </row>
    <row r="39" spans="1:7" x14ac:dyDescent="0.25">
      <c r="A39">
        <v>3440</v>
      </c>
      <c r="B39" t="s">
        <v>1</v>
      </c>
      <c r="C39" s="3">
        <v>50000</v>
      </c>
      <c r="E39" s="11">
        <v>55019.07</v>
      </c>
      <c r="G39" s="3">
        <v>40000</v>
      </c>
    </row>
    <row r="40" spans="1:7" x14ac:dyDescent="0.25">
      <c r="A40" s="1"/>
      <c r="B40" s="1" t="s">
        <v>115</v>
      </c>
      <c r="C40" s="4">
        <f>SUM(C34:C39)</f>
        <v>540000</v>
      </c>
      <c r="D40" s="1"/>
      <c r="E40" s="33">
        <f>SUM(E34:E39)</f>
        <v>643958.06999999995</v>
      </c>
      <c r="F40" s="20"/>
      <c r="G40" s="4">
        <f>SUM(G34:G39)</f>
        <v>385000</v>
      </c>
    </row>
    <row r="41" spans="1:7" x14ac:dyDescent="0.25">
      <c r="C41" s="3"/>
      <c r="E41" s="28"/>
      <c r="G41" s="3"/>
    </row>
    <row r="42" spans="1:7" x14ac:dyDescent="0.25">
      <c r="A42" s="1"/>
      <c r="B42" s="1" t="s">
        <v>116</v>
      </c>
      <c r="C42" s="3"/>
      <c r="D42" s="1"/>
      <c r="E42" s="28"/>
      <c r="F42" s="1"/>
      <c r="G42" s="4"/>
    </row>
    <row r="43" spans="1:7" x14ac:dyDescent="0.25">
      <c r="A43">
        <v>3920</v>
      </c>
      <c r="B43" t="s">
        <v>100</v>
      </c>
      <c r="C43" s="3">
        <v>300000</v>
      </c>
      <c r="E43" s="3">
        <v>306720</v>
      </c>
      <c r="G43" s="3">
        <v>240000</v>
      </c>
    </row>
    <row r="44" spans="1:7" x14ac:dyDescent="0.25">
      <c r="A44">
        <v>3930</v>
      </c>
      <c r="B44" t="s">
        <v>101</v>
      </c>
      <c r="C44" s="3">
        <v>2100000</v>
      </c>
      <c r="E44" s="3">
        <v>1539253</v>
      </c>
      <c r="G44" s="3">
        <v>1170000</v>
      </c>
    </row>
    <row r="45" spans="1:7" x14ac:dyDescent="0.25">
      <c r="A45" s="1"/>
      <c r="B45" s="1" t="s">
        <v>117</v>
      </c>
      <c r="C45" s="4">
        <f>SUM(C43:C44)</f>
        <v>2400000</v>
      </c>
      <c r="D45" s="1"/>
      <c r="E45" s="33">
        <f t="shared" ref="E45" si="1">SUM(E43:E44)</f>
        <v>1845973</v>
      </c>
      <c r="F45" s="20"/>
      <c r="G45" s="4">
        <f>SUM(G43:G44)</f>
        <v>1410000</v>
      </c>
    </row>
    <row r="46" spans="1:7" x14ac:dyDescent="0.25">
      <c r="A46" s="1"/>
      <c r="B46" s="1"/>
      <c r="C46" s="3"/>
      <c r="D46" s="1"/>
      <c r="E46" s="34"/>
      <c r="F46" s="1"/>
      <c r="G46" s="4"/>
    </row>
    <row r="47" spans="1:7" x14ac:dyDescent="0.25">
      <c r="A47" s="1"/>
      <c r="B47" s="1" t="s">
        <v>118</v>
      </c>
      <c r="C47" s="3"/>
      <c r="D47" s="1"/>
      <c r="E47" s="34"/>
      <c r="F47" s="1"/>
      <c r="G47" s="4"/>
    </row>
    <row r="48" spans="1:7" x14ac:dyDescent="0.25">
      <c r="A48">
        <v>3940</v>
      </c>
      <c r="B48" t="s">
        <v>178</v>
      </c>
      <c r="C48" s="3">
        <v>5000</v>
      </c>
      <c r="D48" s="1"/>
      <c r="E48" s="28">
        <v>0</v>
      </c>
      <c r="F48" s="1"/>
      <c r="G48" s="11">
        <v>10000</v>
      </c>
    </row>
    <row r="49" spans="1:7" x14ac:dyDescent="0.25">
      <c r="B49" s="1" t="s">
        <v>119</v>
      </c>
      <c r="C49" s="4">
        <f>SUM(C48)</f>
        <v>5000</v>
      </c>
      <c r="D49" s="1"/>
      <c r="E49" s="33">
        <f t="shared" ref="E49" si="2">SUM(E48)</f>
        <v>0</v>
      </c>
      <c r="F49" s="20"/>
      <c r="G49" s="4">
        <f>SUM(G48)</f>
        <v>10000</v>
      </c>
    </row>
    <row r="50" spans="1:7" x14ac:dyDescent="0.25">
      <c r="C50" s="3"/>
      <c r="E50" s="28"/>
      <c r="G50" s="3"/>
    </row>
    <row r="51" spans="1:7" x14ac:dyDescent="0.25">
      <c r="B51" s="1" t="s">
        <v>196</v>
      </c>
      <c r="C51" s="3"/>
      <c r="E51" s="34"/>
      <c r="G51" s="3"/>
    </row>
    <row r="52" spans="1:7" x14ac:dyDescent="0.25">
      <c r="A52">
        <v>3964</v>
      </c>
      <c r="B52" t="s">
        <v>174</v>
      </c>
      <c r="C52" s="3">
        <v>176000</v>
      </c>
      <c r="E52" s="28">
        <v>105600</v>
      </c>
      <c r="G52" s="3">
        <v>115000</v>
      </c>
    </row>
    <row r="53" spans="1:7" x14ac:dyDescent="0.25">
      <c r="A53">
        <v>3966</v>
      </c>
      <c r="B53" t="s">
        <v>189</v>
      </c>
      <c r="C53" s="3">
        <v>115000</v>
      </c>
      <c r="E53" s="28">
        <v>168300</v>
      </c>
      <c r="G53" s="3">
        <v>115000</v>
      </c>
    </row>
    <row r="54" spans="1:7" x14ac:dyDescent="0.25">
      <c r="A54" s="1"/>
      <c r="B54" s="1" t="s">
        <v>197</v>
      </c>
      <c r="C54" s="4">
        <f>SUM(C52:C53)</f>
        <v>291000</v>
      </c>
      <c r="D54" s="1"/>
      <c r="E54" s="33">
        <f>SUM(E52:E53)</f>
        <v>273900</v>
      </c>
      <c r="F54" s="20"/>
      <c r="G54" s="4">
        <f>SUM(G52:G53)</f>
        <v>230000</v>
      </c>
    </row>
    <row r="55" spans="1:7" x14ac:dyDescent="0.25">
      <c r="C55" s="3"/>
      <c r="E55" s="34"/>
      <c r="G55" s="3"/>
    </row>
    <row r="56" spans="1:7" x14ac:dyDescent="0.25">
      <c r="A56" s="1"/>
      <c r="B56" s="1" t="s">
        <v>120</v>
      </c>
      <c r="C56" s="3"/>
      <c r="D56" s="1"/>
      <c r="E56" s="28"/>
      <c r="F56" s="1"/>
      <c r="G56" s="4"/>
    </row>
    <row r="57" spans="1:7" x14ac:dyDescent="0.25">
      <c r="A57">
        <v>3991</v>
      </c>
      <c r="B57" t="s">
        <v>176</v>
      </c>
      <c r="C57" s="3">
        <v>40000</v>
      </c>
      <c r="E57" s="28">
        <v>36060</v>
      </c>
      <c r="G57" s="3">
        <v>30000</v>
      </c>
    </row>
    <row r="58" spans="1:7" x14ac:dyDescent="0.25">
      <c r="A58" s="1"/>
      <c r="B58" s="1" t="s">
        <v>121</v>
      </c>
      <c r="C58" s="4">
        <f>SUM(C57)</f>
        <v>40000</v>
      </c>
      <c r="D58" s="1"/>
      <c r="E58" s="33">
        <f t="shared" ref="E58" si="3">SUM(E57:E57)</f>
        <v>36060</v>
      </c>
      <c r="F58" s="20"/>
      <c r="G58" s="4">
        <f>SUM(G57)</f>
        <v>30000</v>
      </c>
    </row>
    <row r="59" spans="1:7" x14ac:dyDescent="0.25">
      <c r="C59" s="3"/>
      <c r="E59" s="28"/>
      <c r="G59" s="3"/>
    </row>
    <row r="60" spans="1:7" x14ac:dyDescent="0.25">
      <c r="A60" s="1"/>
      <c r="B60" s="1" t="s">
        <v>152</v>
      </c>
      <c r="C60" s="4">
        <f>SUM(C58,C54,C49,C45,C40,C31,C18,C12)</f>
        <v>4726000</v>
      </c>
      <c r="E60" s="33">
        <f>E12+E18+E31+E40+E45+E49+E54+E58</f>
        <v>3714281.07</v>
      </c>
      <c r="F60" s="20"/>
      <c r="G60" s="4">
        <f>SUM(G58,G54,G49,G45,G40,G31,G18,G12)</f>
        <v>2707000</v>
      </c>
    </row>
    <row r="61" spans="1:7" x14ac:dyDescent="0.25">
      <c r="A61" s="1"/>
      <c r="B61" s="1"/>
      <c r="C61" s="3"/>
      <c r="E61" s="34"/>
      <c r="G61" s="3"/>
    </row>
    <row r="62" spans="1:7" x14ac:dyDescent="0.25">
      <c r="B62" s="1" t="s">
        <v>122</v>
      </c>
      <c r="C62" s="3"/>
      <c r="E62" s="28"/>
      <c r="G62" s="3"/>
    </row>
    <row r="63" spans="1:7" x14ac:dyDescent="0.25">
      <c r="A63">
        <v>4300</v>
      </c>
      <c r="B63" t="s">
        <v>79</v>
      </c>
      <c r="C63" s="3">
        <v>65000</v>
      </c>
      <c r="E63" s="11">
        <v>132476.79999999999</v>
      </c>
      <c r="G63" s="3">
        <v>40000</v>
      </c>
    </row>
    <row r="64" spans="1:7" x14ac:dyDescent="0.25">
      <c r="A64">
        <v>4301</v>
      </c>
      <c r="B64" t="s">
        <v>78</v>
      </c>
      <c r="C64" s="3">
        <v>5000</v>
      </c>
      <c r="E64" s="11">
        <v>11045</v>
      </c>
      <c r="G64" s="3">
        <v>13000</v>
      </c>
    </row>
    <row r="65" spans="1:7" x14ac:dyDescent="0.25">
      <c r="A65">
        <v>4302</v>
      </c>
      <c r="B65" t="s">
        <v>84</v>
      </c>
      <c r="C65" s="3"/>
      <c r="E65" s="11">
        <v>4967.5</v>
      </c>
      <c r="G65" s="3"/>
    </row>
    <row r="66" spans="1:7" x14ac:dyDescent="0.25">
      <c r="A66">
        <v>4303</v>
      </c>
      <c r="B66" t="s">
        <v>10</v>
      </c>
      <c r="C66" s="3">
        <v>30000</v>
      </c>
      <c r="E66" s="11">
        <v>63510</v>
      </c>
      <c r="G66" s="3">
        <v>40000</v>
      </c>
    </row>
    <row r="67" spans="1:7" x14ac:dyDescent="0.25">
      <c r="A67">
        <v>4304</v>
      </c>
      <c r="B67" t="s">
        <v>172</v>
      </c>
      <c r="C67" s="3"/>
      <c r="E67" s="11">
        <v>344</v>
      </c>
      <c r="G67" s="3"/>
    </row>
    <row r="68" spans="1:7" x14ac:dyDescent="0.25">
      <c r="A68">
        <v>4305</v>
      </c>
      <c r="B68" t="s">
        <v>163</v>
      </c>
      <c r="C68" s="3">
        <v>10000</v>
      </c>
      <c r="E68" s="11">
        <v>11180</v>
      </c>
      <c r="G68" s="3">
        <v>4000</v>
      </c>
    </row>
    <row r="69" spans="1:7" x14ac:dyDescent="0.25">
      <c r="A69">
        <v>4314</v>
      </c>
      <c r="B69" t="s">
        <v>174</v>
      </c>
      <c r="C69" s="3">
        <v>25000</v>
      </c>
      <c r="E69" s="11">
        <v>19031.900000000001</v>
      </c>
      <c r="G69" s="3">
        <v>20000</v>
      </c>
    </row>
    <row r="70" spans="1:7" x14ac:dyDescent="0.25">
      <c r="A70">
        <v>4316</v>
      </c>
      <c r="B70" t="s">
        <v>190</v>
      </c>
      <c r="C70" s="3">
        <v>60000</v>
      </c>
      <c r="E70" s="11">
        <v>73601.600000000006</v>
      </c>
      <c r="G70" s="3">
        <v>60000</v>
      </c>
    </row>
    <row r="71" spans="1:7" x14ac:dyDescent="0.25">
      <c r="A71" s="1"/>
      <c r="B71" s="1" t="s">
        <v>123</v>
      </c>
      <c r="C71" s="4">
        <f>SUM(C63:C70)</f>
        <v>195000</v>
      </c>
      <c r="D71" s="1"/>
      <c r="E71" s="33">
        <f>SUM(E63:E70)</f>
        <v>316156.79999999999</v>
      </c>
      <c r="F71" s="20"/>
      <c r="G71" s="4">
        <f>SUM(G63:G70)</f>
        <v>177000</v>
      </c>
    </row>
    <row r="72" spans="1:7" x14ac:dyDescent="0.25">
      <c r="C72" s="3"/>
      <c r="E72" s="28"/>
      <c r="G72" s="3"/>
    </row>
    <row r="73" spans="1:7" x14ac:dyDescent="0.25">
      <c r="A73" s="1"/>
      <c r="B73" s="1" t="s">
        <v>124</v>
      </c>
      <c r="C73" s="3"/>
      <c r="D73" s="1"/>
      <c r="E73" s="28"/>
      <c r="F73" s="1"/>
      <c r="G73" s="4"/>
    </row>
    <row r="74" spans="1:7" x14ac:dyDescent="0.25">
      <c r="A74">
        <v>4410</v>
      </c>
      <c r="B74" t="s">
        <v>9</v>
      </c>
      <c r="C74" s="3">
        <v>55000</v>
      </c>
      <c r="E74" s="3">
        <v>38243.82</v>
      </c>
      <c r="G74" s="3">
        <v>30000</v>
      </c>
    </row>
    <row r="75" spans="1:7" x14ac:dyDescent="0.25">
      <c r="A75">
        <v>4411</v>
      </c>
      <c r="B75" t="s">
        <v>105</v>
      </c>
      <c r="C75" s="3">
        <v>10000</v>
      </c>
      <c r="E75" s="3">
        <v>2030.35</v>
      </c>
      <c r="G75" s="3">
        <v>5000</v>
      </c>
    </row>
    <row r="76" spans="1:7" x14ac:dyDescent="0.25">
      <c r="A76" s="1"/>
      <c r="B76" s="1" t="s">
        <v>125</v>
      </c>
      <c r="C76" s="4">
        <f>SUM(C74:C75)</f>
        <v>65000</v>
      </c>
      <c r="D76" s="1"/>
      <c r="E76" s="33">
        <f>SUM(E74:E75)</f>
        <v>40274.17</v>
      </c>
      <c r="F76" s="20"/>
      <c r="G76" s="4">
        <f>SUM(G74:G75)</f>
        <v>35000</v>
      </c>
    </row>
    <row r="77" spans="1:7" x14ac:dyDescent="0.25">
      <c r="C77" s="3"/>
      <c r="E77" s="34"/>
      <c r="G77" s="3"/>
    </row>
    <row r="78" spans="1:7" x14ac:dyDescent="0.25">
      <c r="A78" s="1"/>
      <c r="B78" s="1" t="s">
        <v>126</v>
      </c>
      <c r="C78" s="3"/>
      <c r="D78" s="1"/>
      <c r="E78" s="28"/>
      <c r="F78" s="1"/>
      <c r="G78" s="4"/>
    </row>
    <row r="79" spans="1:7" x14ac:dyDescent="0.25">
      <c r="A79">
        <v>4458</v>
      </c>
      <c r="B79" t="s">
        <v>215</v>
      </c>
      <c r="C79" s="3">
        <v>110000</v>
      </c>
      <c r="E79" s="11">
        <v>42233.09</v>
      </c>
      <c r="G79" s="3">
        <v>20000</v>
      </c>
    </row>
    <row r="80" spans="1:7" x14ac:dyDescent="0.25">
      <c r="A80">
        <v>4452</v>
      </c>
      <c r="B80" t="s">
        <v>104</v>
      </c>
      <c r="C80" s="3">
        <v>35000</v>
      </c>
      <c r="E80" s="11">
        <v>27592.53</v>
      </c>
      <c r="G80" s="3">
        <v>30000</v>
      </c>
    </row>
    <row r="81" spans="1:7" x14ac:dyDescent="0.25">
      <c r="A81">
        <v>4453</v>
      </c>
      <c r="B81" t="s">
        <v>5</v>
      </c>
      <c r="C81" s="3">
        <v>120000</v>
      </c>
      <c r="E81" s="11">
        <v>102782.5</v>
      </c>
      <c r="G81" s="3">
        <v>50000</v>
      </c>
    </row>
    <row r="82" spans="1:7" x14ac:dyDescent="0.25">
      <c r="A82">
        <v>4454</v>
      </c>
      <c r="B82" t="s">
        <v>8</v>
      </c>
      <c r="C82" s="3">
        <v>5000</v>
      </c>
      <c r="E82" s="11">
        <v>3050.2</v>
      </c>
      <c r="G82" s="3">
        <v>5000</v>
      </c>
    </row>
    <row r="83" spans="1:7" x14ac:dyDescent="0.25">
      <c r="A83">
        <v>4455</v>
      </c>
      <c r="B83" t="s">
        <v>160</v>
      </c>
      <c r="C83" s="3"/>
      <c r="E83" s="11">
        <v>9554.9</v>
      </c>
      <c r="G83" s="3">
        <v>7000</v>
      </c>
    </row>
    <row r="84" spans="1:7" x14ac:dyDescent="0.25">
      <c r="A84">
        <v>4456</v>
      </c>
      <c r="B84" t="s">
        <v>161</v>
      </c>
      <c r="C84" s="3">
        <v>30000</v>
      </c>
      <c r="E84" s="11">
        <v>20479.169999999998</v>
      </c>
      <c r="G84" s="3">
        <v>25000</v>
      </c>
    </row>
    <row r="85" spans="1:7" x14ac:dyDescent="0.25">
      <c r="A85">
        <v>4459</v>
      </c>
      <c r="B85" t="s">
        <v>251</v>
      </c>
      <c r="C85" s="3">
        <v>45000</v>
      </c>
      <c r="E85" s="11"/>
      <c r="G85" s="3"/>
    </row>
    <row r="86" spans="1:7" x14ac:dyDescent="0.25">
      <c r="A86" s="1"/>
      <c r="B86" s="1" t="s">
        <v>127</v>
      </c>
      <c r="C86" s="4">
        <f>SUM(C79:C85)</f>
        <v>345000</v>
      </c>
      <c r="D86" s="1"/>
      <c r="E86" s="33">
        <f>SUM(E79:E84)</f>
        <v>205692.39</v>
      </c>
      <c r="F86" s="20"/>
      <c r="G86" s="4">
        <f>SUM(G79:G84)</f>
        <v>137000</v>
      </c>
    </row>
    <row r="87" spans="1:7" x14ac:dyDescent="0.25">
      <c r="A87" s="1"/>
      <c r="B87" s="1"/>
      <c r="C87" s="3"/>
      <c r="D87" s="1"/>
      <c r="E87" s="28"/>
      <c r="F87" s="1"/>
      <c r="G87" s="4"/>
    </row>
    <row r="88" spans="1:7" x14ac:dyDescent="0.25">
      <c r="A88" s="1"/>
      <c r="B88" s="1" t="s">
        <v>142</v>
      </c>
      <c r="C88" s="4">
        <f>SUM(C71,C76,C86)</f>
        <v>605000</v>
      </c>
      <c r="D88" s="20"/>
      <c r="E88" s="33">
        <f>E71+E76+E86</f>
        <v>562123.36</v>
      </c>
      <c r="F88" s="20"/>
      <c r="G88" s="20">
        <f t="shared" ref="G88" si="4">G71+G76+G86</f>
        <v>349000</v>
      </c>
    </row>
    <row r="89" spans="1:7" x14ac:dyDescent="0.25">
      <c r="A89" s="1"/>
      <c r="B89" s="1"/>
      <c r="C89" s="3"/>
      <c r="D89" s="1"/>
      <c r="E89" s="28"/>
      <c r="F89" s="1"/>
      <c r="G89" s="4"/>
    </row>
    <row r="90" spans="1:7" x14ac:dyDescent="0.25">
      <c r="A90" s="1"/>
      <c r="B90" s="1" t="s">
        <v>62</v>
      </c>
      <c r="C90" s="4">
        <f>C60-C88</f>
        <v>4121000</v>
      </c>
      <c r="D90" s="1"/>
      <c r="E90" s="33">
        <f>E60-E88</f>
        <v>3152157.71</v>
      </c>
      <c r="F90" s="20"/>
      <c r="G90" s="4">
        <f>G60-G88</f>
        <v>2358000</v>
      </c>
    </row>
    <row r="91" spans="1:7" x14ac:dyDescent="0.25">
      <c r="C91" s="3"/>
      <c r="E91" s="28"/>
      <c r="G91" s="3"/>
    </row>
    <row r="92" spans="1:7" x14ac:dyDescent="0.25">
      <c r="A92" s="1"/>
      <c r="B92" s="1" t="s">
        <v>128</v>
      </c>
      <c r="C92" s="3"/>
      <c r="D92" s="1"/>
      <c r="E92" s="28"/>
      <c r="F92" s="1"/>
      <c r="G92" s="4"/>
    </row>
    <row r="93" spans="1:7" x14ac:dyDescent="0.25">
      <c r="A93">
        <v>5000</v>
      </c>
      <c r="B93" t="s">
        <v>65</v>
      </c>
      <c r="C93" s="3">
        <v>2400000</v>
      </c>
      <c r="E93" s="3">
        <f>1838828.01-32885-5476.94+8176</f>
        <v>1808642.07</v>
      </c>
      <c r="G93" s="3">
        <v>1400000</v>
      </c>
    </row>
    <row r="94" spans="1:7" x14ac:dyDescent="0.25">
      <c r="A94">
        <v>5180</v>
      </c>
      <c r="B94" t="s">
        <v>168</v>
      </c>
      <c r="C94" s="3">
        <v>244800</v>
      </c>
      <c r="E94" s="11">
        <v>183784.54</v>
      </c>
      <c r="G94" s="3">
        <v>142800</v>
      </c>
    </row>
    <row r="95" spans="1:7" x14ac:dyDescent="0.25">
      <c r="A95">
        <v>5300</v>
      </c>
      <c r="B95" t="s">
        <v>151</v>
      </c>
      <c r="C95" s="3">
        <v>53000</v>
      </c>
      <c r="E95" s="11">
        <v>52500</v>
      </c>
      <c r="G95" s="3">
        <v>52500</v>
      </c>
    </row>
    <row r="96" spans="1:7" x14ac:dyDescent="0.25">
      <c r="A96">
        <v>5400</v>
      </c>
      <c r="B96" t="s">
        <v>182</v>
      </c>
      <c r="C96" s="3">
        <v>338400</v>
      </c>
      <c r="E96" s="11">
        <v>93586.23</v>
      </c>
      <c r="G96" s="3">
        <v>197400</v>
      </c>
    </row>
    <row r="97" spans="1:7" x14ac:dyDescent="0.25">
      <c r="A97">
        <v>5410</v>
      </c>
      <c r="B97" t="s">
        <v>217</v>
      </c>
      <c r="C97" s="3">
        <v>34517</v>
      </c>
      <c r="E97" s="11">
        <v>25842.240000000002</v>
      </c>
      <c r="G97" s="3">
        <v>20135</v>
      </c>
    </row>
    <row r="98" spans="1:7" x14ac:dyDescent="0.25">
      <c r="A98">
        <v>5300</v>
      </c>
      <c r="B98" t="s">
        <v>216</v>
      </c>
      <c r="C98" s="3">
        <v>63600</v>
      </c>
      <c r="E98" s="11">
        <v>53000</v>
      </c>
      <c r="G98" s="3">
        <v>15000</v>
      </c>
    </row>
    <row r="99" spans="1:7" x14ac:dyDescent="0.25">
      <c r="A99">
        <v>6870</v>
      </c>
      <c r="B99" t="s">
        <v>15</v>
      </c>
      <c r="C99" s="3">
        <v>20000</v>
      </c>
      <c r="E99" s="11">
        <v>14700</v>
      </c>
      <c r="G99" s="3">
        <v>50000</v>
      </c>
    </row>
    <row r="100" spans="1:7" x14ac:dyDescent="0.25">
      <c r="A100">
        <v>5990</v>
      </c>
      <c r="B100" t="s">
        <v>255</v>
      </c>
      <c r="C100" s="3">
        <v>10000</v>
      </c>
      <c r="E100" s="11"/>
      <c r="G100" s="3"/>
    </row>
    <row r="101" spans="1:7" x14ac:dyDescent="0.25">
      <c r="A101" s="1"/>
      <c r="B101" s="1" t="s">
        <v>144</v>
      </c>
      <c r="C101" s="4">
        <f>SUM(C93:C100)</f>
        <v>3164317</v>
      </c>
      <c r="D101" s="1"/>
      <c r="E101" s="33">
        <f>SUM(E93:E99)</f>
        <v>2232055.0800000005</v>
      </c>
      <c r="F101" s="20"/>
      <c r="G101" s="4">
        <f>SUM(G93:G99)</f>
        <v>1877835</v>
      </c>
    </row>
    <row r="102" spans="1:7" x14ac:dyDescent="0.25">
      <c r="A102" s="1"/>
      <c r="B102" s="1"/>
      <c r="C102" s="3"/>
      <c r="D102" s="1"/>
      <c r="E102" s="33"/>
      <c r="F102" s="20"/>
      <c r="G102" s="4"/>
    </row>
    <row r="103" spans="1:7" x14ac:dyDescent="0.25">
      <c r="A103" s="1"/>
      <c r="B103" s="1" t="s">
        <v>218</v>
      </c>
      <c r="C103" s="3"/>
      <c r="D103" s="1"/>
      <c r="E103" s="33"/>
      <c r="F103" s="20"/>
      <c r="G103" s="4"/>
    </row>
    <row r="104" spans="1:7" x14ac:dyDescent="0.25">
      <c r="A104">
        <v>6360</v>
      </c>
      <c r="B104" t="s">
        <v>219</v>
      </c>
      <c r="C104" s="3"/>
      <c r="D104" s="1"/>
      <c r="E104" s="29">
        <v>36978.75</v>
      </c>
      <c r="F104" s="20"/>
      <c r="G104" s="11">
        <v>38000</v>
      </c>
    </row>
    <row r="105" spans="1:7" x14ac:dyDescent="0.25">
      <c r="B105" s="1" t="s">
        <v>222</v>
      </c>
      <c r="C105" s="3"/>
      <c r="D105" s="1"/>
      <c r="E105" s="33">
        <f>SUM(E104)</f>
        <v>36978.75</v>
      </c>
      <c r="F105" s="20"/>
      <c r="G105" s="4">
        <f>SUM(G104)</f>
        <v>38000</v>
      </c>
    </row>
    <row r="106" spans="1:7" x14ac:dyDescent="0.25">
      <c r="C106" s="3"/>
      <c r="E106" s="34"/>
      <c r="G106" s="3"/>
    </row>
    <row r="107" spans="1:7" x14ac:dyDescent="0.25">
      <c r="A107" s="1"/>
      <c r="B107" s="1" t="s">
        <v>131</v>
      </c>
      <c r="C107" s="3"/>
      <c r="D107" s="1"/>
      <c r="E107" s="28"/>
      <c r="F107" s="1"/>
      <c r="G107" s="4"/>
    </row>
    <row r="108" spans="1:7" x14ac:dyDescent="0.25">
      <c r="A108">
        <v>6540</v>
      </c>
      <c r="B108" t="s">
        <v>27</v>
      </c>
      <c r="C108" s="3">
        <v>1000</v>
      </c>
      <c r="E108" s="11">
        <v>354.8</v>
      </c>
      <c r="G108" s="3"/>
    </row>
    <row r="109" spans="1:7" x14ac:dyDescent="0.25">
      <c r="A109">
        <v>6541</v>
      </c>
      <c r="B109" t="s">
        <v>12</v>
      </c>
      <c r="C109" s="3">
        <v>100000</v>
      </c>
      <c r="E109" s="11">
        <v>18001.599999999999</v>
      </c>
      <c r="G109" s="3">
        <v>25000</v>
      </c>
    </row>
    <row r="110" spans="1:7" x14ac:dyDescent="0.25">
      <c r="A110">
        <v>6545</v>
      </c>
      <c r="B110" t="s">
        <v>26</v>
      </c>
      <c r="C110" s="3">
        <v>20000</v>
      </c>
      <c r="E110" s="11">
        <v>15855</v>
      </c>
      <c r="G110" s="3">
        <v>25000</v>
      </c>
    </row>
    <row r="111" spans="1:7" x14ac:dyDescent="0.25">
      <c r="A111">
        <v>6580</v>
      </c>
      <c r="B111" t="s">
        <v>77</v>
      </c>
      <c r="C111" s="3">
        <v>50000</v>
      </c>
      <c r="E111" s="11">
        <v>2182135</v>
      </c>
      <c r="G111" s="3">
        <v>50000</v>
      </c>
    </row>
    <row r="112" spans="1:7" x14ac:dyDescent="0.25">
      <c r="A112">
        <v>6585</v>
      </c>
      <c r="B112" t="s">
        <v>184</v>
      </c>
      <c r="C112" s="3">
        <v>25000</v>
      </c>
      <c r="E112" s="11">
        <v>8622.23</v>
      </c>
      <c r="G112" s="3">
        <v>40000</v>
      </c>
    </row>
    <row r="113" spans="1:7" x14ac:dyDescent="0.25">
      <c r="A113">
        <v>6770</v>
      </c>
      <c r="B113" t="s">
        <v>106</v>
      </c>
      <c r="C113" s="3">
        <v>5000</v>
      </c>
      <c r="E113" s="11">
        <v>4424</v>
      </c>
      <c r="G113" s="3">
        <v>4000</v>
      </c>
    </row>
    <row r="114" spans="1:7" x14ac:dyDescent="0.25">
      <c r="A114" s="1"/>
      <c r="B114" s="1" t="s">
        <v>132</v>
      </c>
      <c r="C114" s="4">
        <f>SUM(C108:C113)</f>
        <v>201000</v>
      </c>
      <c r="D114" s="1"/>
      <c r="E114" s="33">
        <f t="shared" ref="E114" si="5">SUM(E108:E113)</f>
        <v>2229392.63</v>
      </c>
      <c r="F114" s="20"/>
      <c r="G114" s="4">
        <f>SUM(G109:G113)</f>
        <v>144000</v>
      </c>
    </row>
    <row r="115" spans="1:7" x14ac:dyDescent="0.25">
      <c r="C115" s="3"/>
      <c r="E115" s="28"/>
      <c r="G115" s="3"/>
    </row>
    <row r="116" spans="1:7" x14ac:dyDescent="0.25">
      <c r="A116" s="1"/>
      <c r="B116" s="1" t="s">
        <v>129</v>
      </c>
      <c r="C116" s="3"/>
      <c r="D116" s="1"/>
      <c r="E116" s="34"/>
      <c r="F116" s="1"/>
      <c r="G116" s="4"/>
    </row>
    <row r="117" spans="1:7" x14ac:dyDescent="0.25">
      <c r="A117">
        <v>6860</v>
      </c>
      <c r="B117" t="s">
        <v>13</v>
      </c>
      <c r="C117" s="3">
        <v>50000</v>
      </c>
      <c r="E117" s="28">
        <v>36870.71</v>
      </c>
      <c r="G117" s="3">
        <v>50000</v>
      </c>
    </row>
    <row r="118" spans="1:7" x14ac:dyDescent="0.25">
      <c r="A118">
        <v>6861</v>
      </c>
      <c r="B118" t="s">
        <v>14</v>
      </c>
      <c r="C118" s="3">
        <v>15000</v>
      </c>
      <c r="E118" s="28"/>
      <c r="G118" s="3">
        <v>5000</v>
      </c>
    </row>
    <row r="119" spans="1:7" x14ac:dyDescent="0.25">
      <c r="A119" s="1"/>
      <c r="B119" s="1" t="s">
        <v>130</v>
      </c>
      <c r="C119" s="4">
        <f>SUM(C117:C118)</f>
        <v>65000</v>
      </c>
      <c r="D119" s="1"/>
      <c r="E119" s="33">
        <f t="shared" ref="E119" si="6">SUM(E117:E118)</f>
        <v>36870.71</v>
      </c>
      <c r="F119" s="20"/>
      <c r="G119" s="4">
        <f>SUM(G117:G118)</f>
        <v>55000</v>
      </c>
    </row>
    <row r="120" spans="1:7" x14ac:dyDescent="0.25">
      <c r="C120" s="3"/>
      <c r="E120" s="28"/>
      <c r="G120" s="3"/>
    </row>
    <row r="121" spans="1:7" x14ac:dyDescent="0.25">
      <c r="A121" s="1"/>
      <c r="B121" s="1" t="s">
        <v>138</v>
      </c>
      <c r="C121" s="3"/>
      <c r="D121" s="1"/>
      <c r="E121" s="28"/>
      <c r="F121" s="1"/>
      <c r="G121" s="4"/>
    </row>
    <row r="122" spans="1:7" x14ac:dyDescent="0.25">
      <c r="A122">
        <v>6300</v>
      </c>
      <c r="B122" t="s">
        <v>11</v>
      </c>
      <c r="C122" s="3">
        <v>44000</v>
      </c>
      <c r="E122" s="3">
        <v>36000</v>
      </c>
      <c r="G122" s="3">
        <v>30000</v>
      </c>
    </row>
    <row r="123" spans="1:7" x14ac:dyDescent="0.25">
      <c r="A123">
        <v>6800</v>
      </c>
      <c r="B123" t="s">
        <v>20</v>
      </c>
      <c r="C123" s="3">
        <v>150000</v>
      </c>
      <c r="E123" s="11">
        <v>157814.93</v>
      </c>
      <c r="G123" s="3">
        <v>40000</v>
      </c>
    </row>
    <row r="124" spans="1:7" x14ac:dyDescent="0.25">
      <c r="A124">
        <v>6805</v>
      </c>
      <c r="B124" t="s">
        <v>202</v>
      </c>
      <c r="C124" s="3">
        <v>21000</v>
      </c>
      <c r="E124" s="11">
        <v>20810.650000000001</v>
      </c>
      <c r="G124" s="3">
        <v>20000</v>
      </c>
    </row>
    <row r="125" spans="1:7" x14ac:dyDescent="0.25">
      <c r="A125">
        <v>6810</v>
      </c>
      <c r="B125" t="s">
        <v>156</v>
      </c>
      <c r="C125" s="3">
        <v>50000</v>
      </c>
      <c r="E125" s="11">
        <v>57469</v>
      </c>
      <c r="G125" s="3"/>
    </row>
    <row r="126" spans="1:7" x14ac:dyDescent="0.25">
      <c r="A126">
        <v>6820</v>
      </c>
      <c r="B126" t="s">
        <v>236</v>
      </c>
      <c r="C126" s="3">
        <v>-240000</v>
      </c>
      <c r="E126" s="11">
        <v>-109452</v>
      </c>
      <c r="G126" s="3"/>
    </row>
    <row r="127" spans="1:7" x14ac:dyDescent="0.25">
      <c r="A127">
        <v>6862</v>
      </c>
      <c r="B127" t="s">
        <v>16</v>
      </c>
      <c r="C127" s="3">
        <v>30000</v>
      </c>
      <c r="E127" s="11">
        <v>27493.85</v>
      </c>
      <c r="G127" s="3">
        <v>20000</v>
      </c>
    </row>
    <row r="128" spans="1:7" x14ac:dyDescent="0.25">
      <c r="A128">
        <v>6863</v>
      </c>
      <c r="B128" t="s">
        <v>17</v>
      </c>
      <c r="C128" s="3">
        <v>30000</v>
      </c>
      <c r="E128" s="11">
        <v>19532</v>
      </c>
      <c r="G128" s="3">
        <v>52000</v>
      </c>
    </row>
    <row r="129" spans="1:7" x14ac:dyDescent="0.25">
      <c r="A129">
        <v>6864</v>
      </c>
      <c r="B129" t="s">
        <v>18</v>
      </c>
      <c r="C129" s="3">
        <v>20000</v>
      </c>
      <c r="E129" s="11">
        <v>18086.740000000002</v>
      </c>
      <c r="G129" s="3">
        <v>15000</v>
      </c>
    </row>
    <row r="130" spans="1:7" x14ac:dyDescent="0.25">
      <c r="A130">
        <v>6865</v>
      </c>
      <c r="B130" t="s">
        <v>19</v>
      </c>
      <c r="C130" s="3">
        <v>15000</v>
      </c>
      <c r="E130" s="11">
        <v>12692.1</v>
      </c>
      <c r="G130" s="3">
        <v>10000</v>
      </c>
    </row>
    <row r="131" spans="1:7" x14ac:dyDescent="0.25">
      <c r="A131">
        <v>7320</v>
      </c>
      <c r="B131" t="s">
        <v>28</v>
      </c>
      <c r="C131" s="3">
        <v>1000</v>
      </c>
      <c r="E131" s="11">
        <v>539</v>
      </c>
      <c r="G131" s="3">
        <v>1000</v>
      </c>
    </row>
    <row r="132" spans="1:7" x14ac:dyDescent="0.25">
      <c r="A132">
        <v>7420</v>
      </c>
      <c r="B132" t="s">
        <v>22</v>
      </c>
      <c r="C132" s="3">
        <v>40000</v>
      </c>
      <c r="E132" s="11">
        <v>103674.99</v>
      </c>
      <c r="G132" s="3">
        <v>50000</v>
      </c>
    </row>
    <row r="133" spans="1:7" x14ac:dyDescent="0.25">
      <c r="A133">
        <v>7510</v>
      </c>
      <c r="B133" t="s">
        <v>21</v>
      </c>
      <c r="C133" s="3">
        <v>50000</v>
      </c>
      <c r="E133" s="11">
        <v>21433</v>
      </c>
      <c r="G133" s="3">
        <v>20000</v>
      </c>
    </row>
    <row r="134" spans="1:7" x14ac:dyDescent="0.25">
      <c r="A134" s="1"/>
      <c r="B134" s="1" t="s">
        <v>139</v>
      </c>
      <c r="C134" s="4">
        <f>SUM(C122:C133)</f>
        <v>211000</v>
      </c>
      <c r="D134" s="1"/>
      <c r="E134" s="33">
        <f>SUM(E122:E133)</f>
        <v>366094.25999999995</v>
      </c>
      <c r="F134" s="20"/>
      <c r="G134" s="4">
        <f>SUM(G122:G133)</f>
        <v>258000</v>
      </c>
    </row>
    <row r="135" spans="1:7" x14ac:dyDescent="0.25">
      <c r="C135" s="3"/>
      <c r="E135" s="28"/>
      <c r="G135" s="3"/>
    </row>
    <row r="136" spans="1:7" x14ac:dyDescent="0.25">
      <c r="A136" s="1"/>
      <c r="B136" s="1" t="s">
        <v>134</v>
      </c>
      <c r="C136" s="3"/>
      <c r="D136" s="1"/>
      <c r="E136" s="28"/>
      <c r="F136" s="1"/>
      <c r="G136" s="4"/>
    </row>
    <row r="137" spans="1:7" x14ac:dyDescent="0.25">
      <c r="A137">
        <v>7400</v>
      </c>
      <c r="B137" t="s">
        <v>24</v>
      </c>
      <c r="C137" s="3">
        <v>200000</v>
      </c>
      <c r="E137" s="3">
        <v>148000</v>
      </c>
      <c r="G137" s="3">
        <v>120000</v>
      </c>
    </row>
    <row r="138" spans="1:7" x14ac:dyDescent="0.25">
      <c r="A138">
        <v>7401</v>
      </c>
      <c r="B138" t="s">
        <v>179</v>
      </c>
      <c r="C138" s="3">
        <v>15000</v>
      </c>
      <c r="E138" s="3">
        <v>10920</v>
      </c>
      <c r="G138" s="3">
        <v>12000</v>
      </c>
    </row>
    <row r="139" spans="1:7" x14ac:dyDescent="0.25">
      <c r="A139">
        <v>7402</v>
      </c>
      <c r="B139" t="s">
        <v>23</v>
      </c>
      <c r="C139" s="3">
        <v>3000</v>
      </c>
      <c r="E139" s="3">
        <v>3000</v>
      </c>
      <c r="G139" s="3">
        <v>3000</v>
      </c>
    </row>
    <row r="140" spans="1:7" x14ac:dyDescent="0.25">
      <c r="A140">
        <v>7405</v>
      </c>
      <c r="B140" t="s">
        <v>25</v>
      </c>
      <c r="C140" s="3">
        <v>25000</v>
      </c>
      <c r="E140" s="3">
        <v>24800</v>
      </c>
      <c r="G140" s="3">
        <v>20000</v>
      </c>
    </row>
    <row r="141" spans="1:7" x14ac:dyDescent="0.25">
      <c r="A141" s="1"/>
      <c r="B141" s="1" t="s">
        <v>135</v>
      </c>
      <c r="C141" s="4">
        <f>SUM(C137:C140)</f>
        <v>243000</v>
      </c>
      <c r="D141" s="1"/>
      <c r="E141" s="33">
        <f t="shared" ref="E141" si="7">SUM(E137:E140)</f>
        <v>186720</v>
      </c>
      <c r="F141" s="20"/>
      <c r="G141" s="4">
        <f>SUM(G137:G140)</f>
        <v>155000</v>
      </c>
    </row>
    <row r="142" spans="1:7" x14ac:dyDescent="0.25">
      <c r="A142" s="1"/>
      <c r="B142" s="1"/>
      <c r="C142" s="3"/>
      <c r="D142" s="1"/>
      <c r="E142" s="28"/>
      <c r="F142" s="1"/>
      <c r="G142" s="4"/>
    </row>
    <row r="143" spans="1:7" x14ac:dyDescent="0.25">
      <c r="A143" s="1"/>
      <c r="B143" s="1" t="s">
        <v>136</v>
      </c>
      <c r="C143" s="3"/>
      <c r="D143" s="1"/>
      <c r="E143" s="34"/>
      <c r="F143" s="1"/>
      <c r="G143" s="4"/>
    </row>
    <row r="144" spans="1:7" x14ac:dyDescent="0.25">
      <c r="A144">
        <v>7110</v>
      </c>
      <c r="B144" t="s">
        <v>73</v>
      </c>
      <c r="C144" s="3">
        <v>20000</v>
      </c>
      <c r="E144" s="3">
        <f>750+3567.13+14456.04+2600.9</f>
        <v>21374.070000000003</v>
      </c>
      <c r="G144" s="3">
        <v>15000</v>
      </c>
    </row>
    <row r="145" spans="1:7" x14ac:dyDescent="0.25">
      <c r="A145">
        <v>7411</v>
      </c>
      <c r="B145" t="s">
        <v>7</v>
      </c>
      <c r="C145" s="3">
        <v>20000</v>
      </c>
      <c r="E145" s="3">
        <v>20375</v>
      </c>
      <c r="G145" s="3">
        <v>5000</v>
      </c>
    </row>
    <row r="146" spans="1:7" x14ac:dyDescent="0.25">
      <c r="A146" s="1"/>
      <c r="B146" s="1" t="s">
        <v>137</v>
      </c>
      <c r="C146" s="4">
        <f>SUM(C144:C145)</f>
        <v>40000</v>
      </c>
      <c r="D146" s="1"/>
      <c r="E146" s="34">
        <f>SUM(E144:E145)</f>
        <v>41749.070000000007</v>
      </c>
      <c r="F146" s="6"/>
      <c r="G146" s="4">
        <f>SUM(G144:G145)</f>
        <v>20000</v>
      </c>
    </row>
    <row r="147" spans="1:7" x14ac:dyDescent="0.25">
      <c r="C147" s="3"/>
      <c r="E147" s="28"/>
      <c r="G147" s="3"/>
    </row>
    <row r="148" spans="1:7" x14ac:dyDescent="0.25">
      <c r="A148" s="1"/>
      <c r="B148" s="1" t="s">
        <v>108</v>
      </c>
      <c r="C148" s="3"/>
      <c r="D148" s="1"/>
      <c r="E148" s="34"/>
      <c r="F148" s="1"/>
      <c r="G148" s="4"/>
    </row>
    <row r="149" spans="1:7" x14ac:dyDescent="0.25">
      <c r="A149">
        <v>7740</v>
      </c>
      <c r="B149" t="s">
        <v>158</v>
      </c>
      <c r="C149" s="3"/>
      <c r="E149" s="11">
        <v>-6.51</v>
      </c>
      <c r="G149" s="3"/>
    </row>
    <row r="150" spans="1:7" x14ac:dyDescent="0.25">
      <c r="A150">
        <v>7770</v>
      </c>
      <c r="B150" t="s">
        <v>108</v>
      </c>
      <c r="C150" s="3">
        <v>25000</v>
      </c>
      <c r="E150" s="11">
        <v>24218.880000000001</v>
      </c>
      <c r="G150" s="3">
        <v>25000</v>
      </c>
    </row>
    <row r="151" spans="1:7" x14ac:dyDescent="0.25">
      <c r="A151">
        <v>7771</v>
      </c>
      <c r="B151" t="s">
        <v>39</v>
      </c>
      <c r="C151" s="3">
        <v>45000</v>
      </c>
      <c r="E151" s="11">
        <v>46085.4</v>
      </c>
      <c r="G151" s="3">
        <v>35000</v>
      </c>
    </row>
    <row r="152" spans="1:7" x14ac:dyDescent="0.25">
      <c r="A152">
        <v>7772</v>
      </c>
      <c r="B152" t="s">
        <v>107</v>
      </c>
      <c r="C152" s="3"/>
      <c r="E152" s="11">
        <v>414</v>
      </c>
      <c r="G152" s="3"/>
    </row>
    <row r="153" spans="1:7" x14ac:dyDescent="0.25">
      <c r="A153" s="1"/>
      <c r="B153" s="1" t="s">
        <v>133</v>
      </c>
      <c r="C153" s="4">
        <f>SUM(C149:C152)</f>
        <v>70000</v>
      </c>
      <c r="D153" s="1"/>
      <c r="E153" s="33">
        <f>SUM(E149:E152)</f>
        <v>70711.77</v>
      </c>
      <c r="F153" s="20"/>
      <c r="G153" s="4">
        <f>SUM(G149:G152)</f>
        <v>60000</v>
      </c>
    </row>
    <row r="154" spans="1:7" x14ac:dyDescent="0.25">
      <c r="A154" s="1"/>
      <c r="B154" s="1"/>
      <c r="C154" s="3"/>
      <c r="D154" s="1"/>
      <c r="E154" s="28"/>
      <c r="F154" s="1"/>
      <c r="G154" s="4"/>
    </row>
    <row r="155" spans="1:7" x14ac:dyDescent="0.25">
      <c r="A155" s="1"/>
      <c r="B155" s="1" t="s">
        <v>143</v>
      </c>
      <c r="C155" s="4">
        <f>SUM(C153,C146,C141,C134,C114,C119)</f>
        <v>830000</v>
      </c>
      <c r="D155" s="20"/>
      <c r="E155" s="33">
        <f>E101+E105+E114+E119+E134+E141+E146+E153</f>
        <v>5200572.2700000005</v>
      </c>
      <c r="F155" s="20"/>
      <c r="G155" s="20">
        <f>G101+G114+G119+G134+G141+G146+G153+G105</f>
        <v>2607835</v>
      </c>
    </row>
    <row r="156" spans="1:7" x14ac:dyDescent="0.25">
      <c r="C156" s="3"/>
      <c r="E156" s="28"/>
      <c r="G156" s="3"/>
    </row>
    <row r="157" spans="1:7" x14ac:dyDescent="0.25">
      <c r="A157" s="1"/>
      <c r="B157" s="1" t="s">
        <v>29</v>
      </c>
      <c r="C157" s="4"/>
      <c r="D157" s="4"/>
      <c r="E157" s="34"/>
      <c r="F157" s="1"/>
      <c r="G157" s="4"/>
    </row>
    <row r="158" spans="1:7" x14ac:dyDescent="0.25">
      <c r="A158">
        <v>8070</v>
      </c>
      <c r="B158" t="s">
        <v>29</v>
      </c>
      <c r="C158" s="3">
        <v>85000</v>
      </c>
      <c r="D158" s="3"/>
      <c r="E158" s="3">
        <v>86419</v>
      </c>
      <c r="G158" s="3">
        <v>70000</v>
      </c>
    </row>
    <row r="159" spans="1:7" x14ac:dyDescent="0.25">
      <c r="A159">
        <v>8077</v>
      </c>
      <c r="B159" t="s">
        <v>235</v>
      </c>
      <c r="C159" s="3"/>
      <c r="D159" s="3"/>
      <c r="E159" s="28">
        <v>2303734.12</v>
      </c>
      <c r="G159" s="3"/>
    </row>
    <row r="160" spans="1:7" x14ac:dyDescent="0.25">
      <c r="A160" s="1"/>
      <c r="B160" s="1" t="s">
        <v>237</v>
      </c>
      <c r="C160" s="4">
        <f>SUM(C158:C159)</f>
        <v>85000</v>
      </c>
      <c r="D160" s="20"/>
      <c r="E160" s="33">
        <f>SUM(E158:E159)</f>
        <v>2390153.12</v>
      </c>
      <c r="F160" s="20"/>
      <c r="G160" s="20">
        <f>SUM(G158)</f>
        <v>70000</v>
      </c>
    </row>
    <row r="161" spans="1:7" x14ac:dyDescent="0.25">
      <c r="A161" s="1"/>
      <c r="B161" s="1"/>
      <c r="C161" s="4"/>
      <c r="D161" s="20"/>
      <c r="E161" s="33"/>
      <c r="F161" s="20"/>
      <c r="G161" s="20"/>
    </row>
    <row r="162" spans="1:7" x14ac:dyDescent="0.25">
      <c r="A162" s="1"/>
      <c r="B162" s="1" t="s">
        <v>238</v>
      </c>
      <c r="C162" s="4"/>
      <c r="D162" s="20"/>
      <c r="E162" s="33"/>
      <c r="F162" s="20"/>
      <c r="G162" s="20"/>
    </row>
    <row r="163" spans="1:7" x14ac:dyDescent="0.25">
      <c r="A163">
        <v>8160</v>
      </c>
      <c r="B163" t="s">
        <v>239</v>
      </c>
      <c r="C163" s="4"/>
      <c r="D163" s="21"/>
      <c r="E163" s="29">
        <v>3944.39</v>
      </c>
      <c r="F163" s="20"/>
      <c r="G163" s="20"/>
    </row>
    <row r="164" spans="1:7" x14ac:dyDescent="0.25">
      <c r="A164" s="1"/>
      <c r="B164" s="1" t="s">
        <v>240</v>
      </c>
      <c r="C164" s="4"/>
      <c r="D164" s="20"/>
      <c r="E164" s="33">
        <f>SUM(E163)</f>
        <v>3944.39</v>
      </c>
      <c r="F164" s="20"/>
      <c r="G164" s="20"/>
    </row>
    <row r="165" spans="1:7" x14ac:dyDescent="0.25">
      <c r="A165" s="1"/>
      <c r="B165" s="1"/>
      <c r="C165" s="3"/>
      <c r="D165" s="1"/>
      <c r="E165" s="28"/>
      <c r="F165" s="1"/>
      <c r="G165" s="4"/>
    </row>
    <row r="166" spans="1:7" x14ac:dyDescent="0.25">
      <c r="A166" s="1"/>
      <c r="B166" s="1" t="s">
        <v>141</v>
      </c>
      <c r="C166" s="3">
        <f>C90-C101-C155+C160</f>
        <v>211683</v>
      </c>
      <c r="D166" s="20"/>
      <c r="E166" s="33">
        <f>E90-E155+E160-E164</f>
        <v>337794.16999999958</v>
      </c>
      <c r="F166" s="20"/>
      <c r="G166" s="20">
        <f>G90-G155+G160</f>
        <v>-179835</v>
      </c>
    </row>
  </sheetData>
  <sortState xmlns:xlrd2="http://schemas.microsoft.com/office/spreadsheetml/2017/richdata2" ref="A4:F88">
    <sortCondition ref="A4:A88"/>
  </sortState>
  <pageMargins left="0.23622047244094491" right="0.23622047244094491" top="0.74803149606299213" bottom="0.74803149606299213" header="0.31496062992125984" footer="0.31496062992125984"/>
  <pageSetup paperSize="9" scale="81" orientation="portrait" r:id="rId1"/>
  <headerFooter differentFirst="1"/>
  <rowBreaks count="2" manualBreakCount="2">
    <brk id="60" max="7" man="1"/>
    <brk id="11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7B97905C25940A3798FD276E0D6D0" ma:contentTypeVersion="11" ma:contentTypeDescription="Create a new document." ma:contentTypeScope="" ma:versionID="a385537f6a50a7966468151bf827ea2b">
  <xsd:schema xmlns:xsd="http://www.w3.org/2001/XMLSchema" xmlns:xs="http://www.w3.org/2001/XMLSchema" xmlns:p="http://schemas.microsoft.com/office/2006/metadata/properties" xmlns:ns3="e54e3445-975c-4ea9-957d-b6bd5e137e77" xmlns:ns4="6912eebe-d54d-4885-b42e-f32bea09095a" targetNamespace="http://schemas.microsoft.com/office/2006/metadata/properties" ma:root="true" ma:fieldsID="2b0a799cb2dd54271dee387703c41410" ns3:_="" ns4:_="">
    <xsd:import namespace="e54e3445-975c-4ea9-957d-b6bd5e137e77"/>
    <xsd:import namespace="6912eebe-d54d-4885-b42e-f32bea0909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3445-975c-4ea9-957d-b6bd5e137e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2eebe-d54d-4885-b42e-f32bea0909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42D0DD-8553-4081-9A32-79F4193C5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3445-975c-4ea9-957d-b6bd5e137e77"/>
    <ds:schemaRef ds:uri="6912eebe-d54d-4885-b42e-f32bea0909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684CD-7847-4C73-9B6E-6DE8EDF22F76}">
  <ds:schemaRefs>
    <ds:schemaRef ds:uri="http://purl.org/dc/dcmitype/"/>
    <ds:schemaRef ds:uri="e54e3445-975c-4ea9-957d-b6bd5e137e7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912eebe-d54d-4885-b42e-f32bea0909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2E90DB-F996-414C-AED9-D4AA8E588C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Forside regnskap</vt:lpstr>
      <vt:lpstr>Resultat</vt:lpstr>
      <vt:lpstr>Balanse</vt:lpstr>
      <vt:lpstr>Kommentarer</vt:lpstr>
      <vt:lpstr>Byggefondet</vt:lpstr>
      <vt:lpstr>Forside budsjett</vt:lpstr>
      <vt:lpstr>Budsjett 2025</vt:lpstr>
      <vt:lpstr>Balanse!Print_Area</vt:lpstr>
      <vt:lpstr>'Budsjett 2025'!Print_Area</vt:lpstr>
      <vt:lpstr>Kommentarer!Print_Area</vt:lpstr>
      <vt:lpstr>'Budsjett 2025'!Print_Titles</vt:lpstr>
      <vt:lpstr>Resultat!Print_Titles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Grinnbo</dc:creator>
  <cp:lastModifiedBy>Marianne Grimstad</cp:lastModifiedBy>
  <cp:lastPrinted>2025-02-18T06:44:48Z</cp:lastPrinted>
  <dcterms:created xsi:type="dcterms:W3CDTF">2010-02-23T17:57:12Z</dcterms:created>
  <dcterms:modified xsi:type="dcterms:W3CDTF">2025-02-19T06:40:02Z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0x0101009D27B97905C25940A3798FD276E0D6D0</vt:lpwstr>
  </property>
</Properties>
</file>